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Всего-дор" sheetId="4" r:id="rId1"/>
    <sheet name="Лист1" sheetId="5" r:id="rId2"/>
  </sheets>
  <definedNames>
    <definedName name="_xlnm._FilterDatabase" localSheetId="0" hidden="1">'Всего-дор'!$A$14:$AF$14</definedName>
    <definedName name="_xlnm.Print_Titles" localSheetId="0">'Всего-дор'!$14:$14</definedName>
    <definedName name="_xlnm.Print_Area" localSheetId="0">'Всего-дор'!$A$1:$AA$214</definedName>
  </definedNames>
  <calcPr calcId="152511"/>
</workbook>
</file>

<file path=xl/calcChain.xml><?xml version="1.0" encoding="utf-8"?>
<calcChain xmlns="http://schemas.openxmlformats.org/spreadsheetml/2006/main">
  <c r="W28" i="4" l="1"/>
  <c r="V28" i="4"/>
  <c r="Z69" i="4" l="1"/>
  <c r="Z24" i="4"/>
  <c r="U24" i="4"/>
  <c r="V24" i="4"/>
  <c r="W24" i="4"/>
  <c r="X24" i="4"/>
  <c r="Y24" i="4"/>
  <c r="T169" i="4"/>
  <c r="Z65" i="4"/>
  <c r="Z64" i="4"/>
  <c r="T83" i="4"/>
  <c r="T158" i="4"/>
  <c r="T78" i="4"/>
  <c r="T73" i="4"/>
  <c r="T24" i="4"/>
  <c r="Z63" i="4"/>
  <c r="Z62" i="4"/>
  <c r="Z61" i="4"/>
  <c r="Z60" i="4"/>
  <c r="Z59" i="4"/>
  <c r="Z58" i="4"/>
  <c r="Z57" i="4"/>
  <c r="T53" i="4"/>
  <c r="T52" i="4"/>
  <c r="Z42" i="4" l="1"/>
  <c r="T72" i="4" l="1"/>
  <c r="V72" i="4"/>
  <c r="U72" i="4"/>
  <c r="W70" i="4"/>
  <c r="W71" i="4"/>
  <c r="X28" i="4"/>
  <c r="X25" i="4"/>
  <c r="V67" i="4" l="1"/>
  <c r="T70" i="4" l="1"/>
  <c r="T71" i="4"/>
  <c r="W158" i="4" l="1"/>
  <c r="V158" i="4" l="1"/>
  <c r="Z123" i="4" l="1"/>
  <c r="Z151" i="4" l="1"/>
  <c r="Z150" i="4"/>
  <c r="Z145" i="4"/>
  <c r="Z146" i="4"/>
  <c r="Z133" i="4"/>
  <c r="T118" i="4" l="1"/>
  <c r="T117" i="4"/>
  <c r="T114" i="4"/>
  <c r="T113" i="4"/>
  <c r="T110" i="4"/>
  <c r="T109" i="4"/>
  <c r="T102" i="4"/>
  <c r="T101" i="4"/>
  <c r="T98" i="4"/>
  <c r="T97" i="4"/>
  <c r="T94" i="4"/>
  <c r="T93" i="4"/>
  <c r="X69" i="4"/>
  <c r="Y69" i="4"/>
  <c r="Z132" i="4" l="1"/>
  <c r="Z131" i="4"/>
  <c r="Z130" i="4"/>
  <c r="T129" i="4"/>
  <c r="Z129" i="4" s="1"/>
  <c r="Z128" i="4"/>
  <c r="Z127" i="4"/>
  <c r="Z126" i="4"/>
  <c r="T125" i="4"/>
  <c r="Z125" i="4" s="1"/>
  <c r="Z124" i="4"/>
  <c r="Z122" i="4"/>
  <c r="Z121" i="4"/>
  <c r="T120" i="4"/>
  <c r="Z120" i="4" s="1"/>
  <c r="Z141" i="4"/>
  <c r="Z140" i="4"/>
  <c r="Z139" i="4"/>
  <c r="T138" i="4"/>
  <c r="Z138" i="4" s="1"/>
  <c r="Z137" i="4"/>
  <c r="Z136" i="4"/>
  <c r="Z135" i="4"/>
  <c r="T134" i="4"/>
  <c r="Z134" i="4" s="1"/>
  <c r="Z144" i="4"/>
  <c r="Z143" i="4"/>
  <c r="T142" i="4"/>
  <c r="Z142" i="4" s="1"/>
  <c r="T147" i="4"/>
  <c r="Z147" i="4" s="1"/>
  <c r="Z148" i="4"/>
  <c r="Z149" i="4"/>
  <c r="U192" i="4" l="1"/>
  <c r="U163" i="4"/>
  <c r="T182" i="4" l="1"/>
  <c r="Z189" i="4"/>
  <c r="Z190" i="4"/>
  <c r="T188" i="4"/>
  <c r="Z188" i="4" s="1"/>
  <c r="Z77" i="4" l="1"/>
  <c r="T25" i="4" l="1"/>
  <c r="T49" i="4"/>
  <c r="T48" i="4"/>
  <c r="V194" i="4" l="1"/>
  <c r="W73" i="4"/>
  <c r="W69" i="4" s="1"/>
  <c r="U83" i="4"/>
  <c r="U78" i="4"/>
  <c r="Z164" i="4"/>
  <c r="Z192" i="4"/>
  <c r="T51" i="4" l="1"/>
  <c r="Z53" i="4"/>
  <c r="Z81" i="4"/>
  <c r="Z51" i="4" l="1"/>
  <c r="Z56" i="4"/>
  <c r="Z55" i="4"/>
  <c r="Z184" i="4" l="1"/>
  <c r="Z154" i="4"/>
  <c r="Z153" i="4"/>
  <c r="U152" i="4"/>
  <c r="Z68" i="4"/>
  <c r="Z67" i="4"/>
  <c r="V66" i="4"/>
  <c r="U66" i="4"/>
  <c r="Z152" i="4" l="1"/>
  <c r="Z66" i="4"/>
  <c r="AB94" i="4" l="1"/>
  <c r="AB93" i="4"/>
  <c r="T84" i="4" l="1"/>
  <c r="T90" i="4"/>
  <c r="T32" i="4"/>
  <c r="Z54" i="4"/>
  <c r="Z52" i="4"/>
  <c r="T29" i="4" l="1"/>
  <c r="Z119" i="4" l="1"/>
  <c r="Z118" i="4"/>
  <c r="Z117" i="4"/>
  <c r="T116" i="4"/>
  <c r="Z116" i="4" s="1"/>
  <c r="Z103" i="4"/>
  <c r="Z102" i="4"/>
  <c r="Z101" i="4"/>
  <c r="T100" i="4"/>
  <c r="Z100" i="4" s="1"/>
  <c r="Z115" i="4"/>
  <c r="Z114" i="4"/>
  <c r="Z113" i="4"/>
  <c r="T112" i="4"/>
  <c r="Z112" i="4" s="1"/>
  <c r="Z111" i="4"/>
  <c r="Z110" i="4"/>
  <c r="Z109" i="4"/>
  <c r="T108" i="4"/>
  <c r="Z108" i="4" s="1"/>
  <c r="AB90" i="4" l="1"/>
  <c r="Z107" i="4"/>
  <c r="Z106" i="4"/>
  <c r="Z105" i="4"/>
  <c r="T104" i="4"/>
  <c r="Z104" i="4" s="1"/>
  <c r="Z49" i="4"/>
  <c r="Z48" i="4"/>
  <c r="Z47" i="4"/>
  <c r="T46" i="4"/>
  <c r="Z46" i="4" l="1"/>
  <c r="Z99" i="4" l="1"/>
  <c r="Z98" i="4"/>
  <c r="Z97" i="4"/>
  <c r="T96" i="4"/>
  <c r="Z96" i="4" s="1"/>
  <c r="Z50" i="4" l="1"/>
  <c r="T34" i="4" l="1"/>
  <c r="AB26" i="4" s="1"/>
  <c r="T33" i="4"/>
  <c r="AB25" i="4" s="1"/>
  <c r="AB24" i="4" s="1"/>
  <c r="Z32" i="4" l="1"/>
  <c r="U71" i="4" l="1"/>
  <c r="V71" i="4"/>
  <c r="V19" i="4" s="1"/>
  <c r="X71" i="4"/>
  <c r="X19" i="4" s="1"/>
  <c r="T19" i="4"/>
  <c r="T92" i="4" l="1"/>
  <c r="Z91" i="4"/>
  <c r="Z90" i="4" l="1"/>
  <c r="Z95" i="4" l="1"/>
  <c r="Z94" i="4"/>
  <c r="Z93" i="4"/>
  <c r="Z92" i="4" l="1"/>
  <c r="Z78" i="4" l="1"/>
  <c r="T186" i="4" l="1"/>
  <c r="Z80" i="4" l="1"/>
  <c r="T31" i="4" l="1"/>
  <c r="Z40" i="4" l="1"/>
  <c r="Z37" i="4"/>
  <c r="V82" i="4" l="1"/>
  <c r="V69" i="4" s="1"/>
  <c r="Z28" i="4" l="1"/>
  <c r="Y25" i="4"/>
  <c r="Z45" i="4"/>
  <c r="Z43" i="4"/>
  <c r="T26" i="4" l="1"/>
  <c r="T18" i="4" s="1"/>
  <c r="U82" i="4" l="1"/>
  <c r="U69" i="4" s="1"/>
  <c r="Z33" i="4" l="1"/>
  <c r="Z34" i="4"/>
  <c r="Z35" i="4"/>
  <c r="Z25" i="4" s="1"/>
  <c r="Z36" i="4"/>
  <c r="Z31" i="4" l="1"/>
  <c r="Z187" i="4" l="1"/>
  <c r="Z186" i="4"/>
  <c r="Z196" i="4" l="1"/>
  <c r="W72" i="4" l="1"/>
  <c r="X72" i="4"/>
  <c r="Y72" i="4"/>
  <c r="X163" i="4" l="1"/>
  <c r="Y163" i="4"/>
  <c r="U203" i="4" l="1"/>
  <c r="V203" i="4"/>
  <c r="W203" i="4"/>
  <c r="X203" i="4"/>
  <c r="Y203" i="4"/>
  <c r="T203" i="4"/>
  <c r="Z203" i="4" l="1"/>
  <c r="Z198" i="4"/>
  <c r="Z185" i="4" l="1"/>
  <c r="Z79" i="4"/>
  <c r="T27" i="4" l="1"/>
  <c r="Z83" i="4"/>
  <c r="Z84" i="4"/>
  <c r="T82" i="4"/>
  <c r="T69" i="4" s="1"/>
  <c r="Z26" i="4"/>
  <c r="Z27" i="4" l="1"/>
  <c r="Z82" i="4"/>
  <c r="Z29" i="4"/>
  <c r="Z17" i="4" l="1"/>
  <c r="Z76" i="4" l="1"/>
  <c r="Y157" i="4"/>
  <c r="X157" i="4"/>
  <c r="W157" i="4"/>
  <c r="V157" i="4"/>
  <c r="U157" i="4"/>
  <c r="T157" i="4"/>
  <c r="Z85" i="4" l="1"/>
  <c r="Z72" i="4" s="1"/>
  <c r="Z30" i="4" l="1"/>
  <c r="Z179" i="4"/>
  <c r="Z175" i="4"/>
  <c r="Z163" i="4"/>
  <c r="X202" i="4" l="1"/>
  <c r="T202" i="4"/>
  <c r="U202" i="4"/>
  <c r="V202" i="4"/>
  <c r="W202" i="4"/>
  <c r="T168" i="4"/>
  <c r="U168" i="4"/>
  <c r="V168" i="4"/>
  <c r="W168" i="4"/>
  <c r="X168" i="4"/>
  <c r="Z73" i="4" l="1"/>
  <c r="U19" i="4"/>
  <c r="W19" i="4"/>
  <c r="Z89" i="4" l="1"/>
  <c r="Z71" i="4" l="1"/>
  <c r="Z158" i="4" l="1"/>
  <c r="Y202" i="4" l="1"/>
  <c r="W194" i="4" l="1"/>
  <c r="X194" i="4"/>
  <c r="Y194" i="4"/>
  <c r="T156" i="4" l="1"/>
  <c r="T20" i="4" s="1"/>
  <c r="V156" i="4"/>
  <c r="W156" i="4"/>
  <c r="X156" i="4"/>
  <c r="Y156" i="4"/>
  <c r="Y168" i="4" l="1"/>
  <c r="Z181" i="4"/>
  <c r="T194" i="4" l="1"/>
  <c r="U194" i="4" l="1"/>
  <c r="Z74" i="4" l="1"/>
  <c r="Z87" i="4"/>
  <c r="Z170" i="4" l="1"/>
  <c r="Z88" i="4" l="1"/>
  <c r="Y22" i="4" l="1"/>
  <c r="Y70" i="4"/>
  <c r="Y19" i="4" s="1"/>
  <c r="U167" i="4" l="1"/>
  <c r="U155" i="4" s="1"/>
  <c r="V167" i="4"/>
  <c r="V155" i="4" s="1"/>
  <c r="W167" i="4"/>
  <c r="W155" i="4" s="1"/>
  <c r="X167" i="4"/>
  <c r="X155" i="4" s="1"/>
  <c r="Y167" i="4"/>
  <c r="Y155" i="4" s="1"/>
  <c r="T167" i="4"/>
  <c r="T155" i="4" s="1"/>
  <c r="W23" i="4" l="1"/>
  <c r="W15" i="4" s="1"/>
  <c r="V23" i="4"/>
  <c r="V15" i="4" s="1"/>
  <c r="X23" i="4"/>
  <c r="X15" i="4" s="1"/>
  <c r="Y23" i="4"/>
  <c r="Y15" i="4" s="1"/>
  <c r="U156" i="4"/>
  <c r="U20" i="4" s="1"/>
  <c r="V20" i="4"/>
  <c r="W20" i="4"/>
  <c r="X20" i="4"/>
  <c r="Y20" i="4"/>
  <c r="Z20" i="4" s="1"/>
  <c r="Z156" i="4"/>
  <c r="Z205" i="4"/>
  <c r="Z160" i="4"/>
  <c r="Z161" i="4"/>
  <c r="Z157" i="4" s="1"/>
  <c r="Z162" i="4"/>
  <c r="Z165" i="4"/>
  <c r="Z166" i="4"/>
  <c r="Z171" i="4"/>
  <c r="Z173" i="4"/>
  <c r="Z174" i="4"/>
  <c r="Z177" i="4"/>
  <c r="Z178" i="4"/>
  <c r="Z183" i="4"/>
  <c r="Z200" i="4"/>
  <c r="Z202" i="4"/>
  <c r="Z207" i="4"/>
  <c r="Z209" i="4"/>
  <c r="Z194" i="4" l="1"/>
  <c r="Z168" i="4"/>
  <c r="Z18" i="4" l="1"/>
  <c r="Z75" i="4" l="1"/>
  <c r="T23" i="4" l="1"/>
  <c r="Z86" i="4" l="1"/>
  <c r="Z182" i="4"/>
  <c r="U23" i="4" l="1"/>
  <c r="Z23" i="4" s="1"/>
  <c r="Z180" i="4"/>
  <c r="Z172" i="4"/>
  <c r="Z176" i="4"/>
  <c r="Z169" i="4"/>
  <c r="T22" i="4"/>
  <c r="U22" i="4"/>
  <c r="V22" i="4"/>
  <c r="W22" i="4"/>
  <c r="X22" i="4"/>
  <c r="U15" i="4" l="1"/>
  <c r="Z167" i="4"/>
  <c r="Z155" i="4" s="1"/>
  <c r="Z22" i="4"/>
  <c r="T21" i="4" l="1"/>
  <c r="U21" i="4"/>
  <c r="V21" i="4"/>
  <c r="Z21" i="4" l="1"/>
  <c r="Z19" i="4"/>
  <c r="Z70" i="4"/>
  <c r="T15" i="4" l="1"/>
  <c r="Z15" i="4" s="1"/>
</calcChain>
</file>

<file path=xl/sharedStrings.xml><?xml version="1.0" encoding="utf-8"?>
<sst xmlns="http://schemas.openxmlformats.org/spreadsheetml/2006/main" count="1891" uniqueCount="185">
  <si>
    <t>раздел</t>
  </si>
  <si>
    <t>%</t>
  </si>
  <si>
    <t>км</t>
  </si>
  <si>
    <t>м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</si>
  <si>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</si>
  <si>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</si>
  <si>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</si>
  <si>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</si>
  <si>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</si>
  <si>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</si>
  <si>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</si>
  <si>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</si>
  <si>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</si>
  <si>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</si>
  <si>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</si>
  <si>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</si>
  <si>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</si>
  <si>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</si>
  <si>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</si>
  <si>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</si>
  <si>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</si>
  <si>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</si>
  <si>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</si>
  <si>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</si>
  <si>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</si>
  <si>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</si>
  <si>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</si>
  <si>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</si>
  <si>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</si>
  <si>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</si>
  <si>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</si>
  <si>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</si>
  <si>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</si>
  <si>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</si>
  <si>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</si>
  <si>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</si>
  <si>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</si>
  <si>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</si>
  <si>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t>тысяч м3</t>
  </si>
  <si>
    <t>код исполнителя программы</t>
  </si>
  <si>
    <t>тысяч кв.м</t>
  </si>
  <si>
    <t>S</t>
  </si>
  <si>
    <t xml:space="preserve"> </t>
  </si>
  <si>
    <t>к муниципальной программе города Твери</t>
  </si>
  <si>
    <t>Приложение 1 
к постановлению администрации города Твери
от «_____» _________________  2018 №  _________</t>
  </si>
  <si>
    <t>«Дорожное хозяйство и общественный транспорт города Твери» на 2021-2026 годы</t>
  </si>
  <si>
    <t>R</t>
  </si>
  <si>
    <t>«Приложение 1</t>
  </si>
  <si>
    <t>».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</si>
  <si>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</si>
  <si>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</si>
  <si>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</si>
  <si>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</si>
  <si>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</si>
  <si>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</si>
  <si>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</si>
  <si>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</si>
  <si>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</si>
  <si>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</si>
  <si>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</si>
  <si>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</si>
  <si>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</si>
  <si>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</si>
  <si>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</si>
  <si>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</si>
  <si>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</si>
  <si>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</si>
  <si>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</si>
  <si>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</si>
  <si>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</si>
  <si>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</si>
  <si>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</si>
  <si>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</si>
  <si>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</si>
  <si>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</si>
  <si>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</si>
  <si>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</si>
  <si>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</si>
  <si>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</si>
  <si>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</si>
  <si>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10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</si>
  <si>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</si>
  <si>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</si>
  <si>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</si>
  <si>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</si>
  <si>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</si>
  <si>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</si>
  <si>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</si>
  <si>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</si>
  <si>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</si>
  <si>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</si>
  <si>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</si>
  <si>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</si>
  <si>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</si>
  <si>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</si>
  <si>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</si>
  <si>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</si>
  <si>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</si>
  <si>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</si>
  <si>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</si>
  <si>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</si>
  <si>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</si>
  <si>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</si>
  <si>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</si>
  <si>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</si>
  <si>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</si>
  <si>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</si>
  <si>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</si>
  <si>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</si>
  <si>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</si>
  <si>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</si>
  <si>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</si>
  <si>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</si>
  <si>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</si>
  <si>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</si>
  <si>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</si>
  <si>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</si>
  <si>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</si>
  <si>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</si>
  <si>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</si>
  <si>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</si>
  <si>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</si>
  <si>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</si>
  <si>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t>+50</t>
  </si>
  <si>
    <t>-13021,9</t>
  </si>
  <si>
    <t>+770,4</t>
  </si>
  <si>
    <r>
      <t xml:space="preserve"> Показатель 1 
</t>
    </r>
    <r>
      <rPr>
        <sz val="11"/>
        <rFont val="Times New Roman"/>
        <family val="1"/>
        <charset val="204"/>
      </rPr>
      <t>«Количество выданных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</si>
  <si>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</si>
  <si>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</si>
  <si>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>Мероприятие 2.05</t>
    </r>
    <r>
      <rPr>
        <sz val="11"/>
        <rFont val="Times New Roman"/>
        <family val="1"/>
        <charset val="204"/>
      </rPr>
      <t xml:space="preserve"> 
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</si>
  <si>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</si>
  <si>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</si>
  <si>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</si>
  <si>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7-ЗО</t>
  </si>
  <si>
    <t>гор</t>
  </si>
  <si>
    <t>обл</t>
  </si>
  <si>
    <r>
      <rPr>
        <b/>
        <sz val="11"/>
        <rFont val="Times New Roman"/>
        <family val="1"/>
        <charset val="204"/>
      </rPr>
      <t xml:space="preserve">Мероприятие 2.04 </t>
    </r>
    <r>
      <rPr>
        <sz val="11"/>
        <rFont val="Times New Roman"/>
        <family val="1"/>
        <charset val="204"/>
      </rPr>
      <t xml:space="preserve">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</si>
  <si>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</si>
  <si>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</si>
  <si>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</si>
  <si>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t>Q</t>
  </si>
  <si>
    <t>И. о. начальника департамента дорожного хозяйства, благоустройства и транспорта администрации города Твери                                                                                                                         Д.А. Афонин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</si>
  <si>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</si>
  <si>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t>в следующей редакции</t>
  </si>
  <si>
    <t xml:space="preserve">новое мероприятие </t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</si>
  <si>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</si>
  <si>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-798,2</t>
  </si>
  <si>
    <t>Т</t>
  </si>
  <si>
    <t>J</t>
  </si>
  <si>
    <r>
      <rPr>
        <b/>
        <sz val="11"/>
        <rFont val="Times New Roman"/>
        <family val="1"/>
        <charset val="204"/>
      </rPr>
      <t>Мероприятие 2.09</t>
    </r>
    <r>
      <rPr>
        <sz val="11"/>
        <rFont val="Times New Roman"/>
        <family val="1"/>
        <charset val="204"/>
      </rPr>
      <t xml:space="preserve"> 
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</si>
  <si>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>Мероприятие 2.06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</si>
  <si>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>Мероприятие 2.08</t>
    </r>
    <r>
      <rPr>
        <sz val="11"/>
        <rFont val="Times New Roman"/>
        <family val="1"/>
        <charset val="204"/>
      </rPr>
      <t xml:space="preserve"> 
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</si>
  <si>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>Мероприятие 2.10</t>
    </r>
    <r>
      <rPr>
        <sz val="11"/>
        <rFont val="Times New Roman"/>
        <family val="1"/>
        <charset val="204"/>
      </rPr>
      <t xml:space="preserve"> 
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</si>
  <si>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>Мероприятие 2.11</t>
    </r>
    <r>
      <rPr>
        <sz val="11"/>
        <rFont val="Times New Roman"/>
        <family val="1"/>
        <charset val="204"/>
      </rPr>
      <t xml:space="preserve">
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</si>
  <si>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</si>
  <si>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2.07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</si>
  <si>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</si>
  <si>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t xml:space="preserve">Мероприятие 2.19
</t>
    </r>
    <r>
      <rPr>
        <sz val="11"/>
        <rFont val="Times New Roman"/>
        <family val="1"/>
        <charset val="204"/>
      </rPr>
      <t>«Реализация мероприятий по капитальному и текущему ремонту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</si>
  <si>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rPr>
        <b/>
        <sz val="11"/>
        <rFont val="Times New Roman"/>
        <family val="1"/>
        <charset val="204"/>
      </rPr>
      <t>Мероприятие 2.12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</si>
  <si>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>Мероприятие 2.14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</si>
  <si>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>Мероприятие 2.15</t>
    </r>
    <r>
      <rPr>
        <sz val="11"/>
        <rFont val="Times New Roman"/>
        <family val="1"/>
        <charset val="204"/>
      </rPr>
      <t xml:space="preserve"> 
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</si>
  <si>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>Мероприятие 2.16</t>
    </r>
    <r>
      <rPr>
        <sz val="11"/>
        <rFont val="Times New Roman"/>
        <family val="1"/>
        <charset val="204"/>
      </rPr>
      <t xml:space="preserve"> 
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</si>
  <si>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</si>
  <si>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</si>
  <si>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</si>
  <si>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</si>
  <si>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</si>
  <si>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</si>
  <si>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</si>
  <si>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</si>
  <si>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</si>
  <si>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</si>
  <si>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rPr>
        <b/>
        <sz val="11"/>
        <rFont val="Times New Roman"/>
        <family val="1"/>
        <charset val="204"/>
      </rPr>
      <t>Мероприятие 2.17</t>
    </r>
    <r>
      <rPr>
        <sz val="11"/>
        <rFont val="Times New Roman"/>
        <family val="1"/>
        <charset val="204"/>
      </rPr>
      <t xml:space="preserve"> 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</si>
  <si>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</si>
  <si>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>Мероприятие 2.13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</si>
  <si>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t>155692,3 - 2026 год 0,8 км</t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</si>
  <si>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</si>
  <si>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1.12
</t>
    </r>
    <r>
      <rPr>
        <sz val="11"/>
        <rFont val="Times New Roman"/>
        <family val="1"/>
        <charset val="204"/>
      </rPr>
      <t>«Наружное освещение»</t>
    </r>
  </si>
  <si>
    <r>
      <t xml:space="preserve">Мероприятие 1.13
</t>
    </r>
    <r>
      <rPr>
        <sz val="11"/>
        <rFont val="Times New Roman"/>
        <family val="1"/>
        <charset val="204"/>
      </rPr>
      <t>«Реализация мероприятий по строительству (реконструкции)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</si>
  <si>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</si>
  <si>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</si>
  <si>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rPr>
        <b/>
        <sz val="11"/>
        <rFont val="Times New Roman"/>
        <family val="1"/>
        <charset val="204"/>
      </rPr>
      <t>Мероприятие 2.18</t>
    </r>
    <r>
      <rPr>
        <sz val="11"/>
        <rFont val="Times New Roman"/>
        <family val="1"/>
        <charset val="204"/>
      </rPr>
      <t xml:space="preserve"> 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</si>
  <si>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</si>
  <si>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</si>
  <si>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t>Приложение 1  
к постановлению Администрации города Твери
от «11» ноября   2021 №  1033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</si>
</sst>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" fontId="3" fillId="3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9" fontId="14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horizontal="center" vertical="center" wrapText="1"/>
    </xf>
    <xf numFmtId="164" fontId="15" fillId="3" borderId="0" xfId="0" applyNumberFormat="1" applyFont="1" applyFill="1" applyAlignment="1">
      <alignment horizontal="center" vertical="center" wrapText="1"/>
    </xf>
    <xf numFmtId="49" fontId="15" fillId="3" borderId="0" xfId="0" applyNumberFormat="1" applyFont="1" applyFill="1" applyAlignment="1">
      <alignment horizontal="left" vertical="center" wrapText="1"/>
    </xf>
    <xf numFmtId="49" fontId="16" fillId="3" borderId="0" xfId="0" applyNumberFormat="1" applyFont="1" applyFill="1" applyAlignment="1">
      <alignment vertical="center" wrapText="1"/>
    </xf>
    <xf numFmtId="49" fontId="17" fillId="3" borderId="0" xfId="0" applyNumberFormat="1" applyFont="1" applyFill="1" applyAlignment="1">
      <alignment horizontal="left" vertical="center" wrapText="1"/>
    </xf>
    <xf numFmtId="164" fontId="16" fillId="6" borderId="1" xfId="0" applyNumberFormat="1" applyFont="1" applyFill="1" applyBorder="1" applyAlignment="1">
      <alignment horizontal="center" vertical="center" wrapText="1"/>
    </xf>
    <xf numFmtId="49" fontId="17" fillId="3" borderId="0" xfId="0" applyNumberFormat="1" applyFont="1" applyFill="1" applyAlignment="1">
      <alignment vertical="center" wrapText="1"/>
    </xf>
    <xf numFmtId="4" fontId="16" fillId="3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center" vertical="center" wrapText="1"/>
    </xf>
    <xf numFmtId="49" fontId="9" fillId="3" borderId="0" xfId="0" applyNumberFormat="1" applyFont="1" applyFill="1" applyAlignment="1">
      <alignment horizontal="left" vertical="center" wrapText="1"/>
    </xf>
    <xf numFmtId="49" fontId="15" fillId="7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4"/>
  <sheetViews>
    <sheetView tabSelected="1" view="pageBreakPreview" topLeftCell="A2" zoomScale="70" zoomScaleNormal="70" zoomScaleSheetLayoutView="70" zoomScalePageLayoutView="80" workbookViewId="0">
      <selection activeCell="V2" sqref="V2:AA2"/>
    </sheetView>
  </sheetViews>
  <sheetFormatPr defaultColWidth="8.7109375" defaultRowHeight="20.25" outlineLevelCol="1" x14ac:dyDescent="0.25"/>
  <cols>
    <col min="1" max="9" width="2.28515625" style="31" customWidth="1"/>
    <col min="10" max="16" width="2.7109375" style="31" customWidth="1"/>
    <col min="17" max="17" width="3.28515625" style="31" customWidth="1"/>
    <col min="18" max="18" width="72.140625" style="32" customWidth="1"/>
    <col min="19" max="19" width="7.28515625" style="32" customWidth="1"/>
    <col min="20" max="20" width="12" style="31" customWidth="1"/>
    <col min="21" max="21" width="11.28515625" style="102" customWidth="1"/>
    <col min="22" max="22" width="11.7109375" style="81" customWidth="1"/>
    <col min="23" max="23" width="12.28515625" style="31" customWidth="1"/>
    <col min="24" max="24" width="10.7109375" style="31" customWidth="1"/>
    <col min="25" max="25" width="11" style="31" customWidth="1"/>
    <col min="26" max="26" width="12.28515625" style="33" bestFit="1" customWidth="1"/>
    <col min="27" max="27" width="11.28515625" style="31" customWidth="1"/>
    <col min="28" max="28" width="36.28515625" style="83" customWidth="1" outlineLevel="1"/>
    <col min="29" max="29" width="25" style="17" customWidth="1" outlineLevel="1"/>
    <col min="30" max="30" width="26.140625" style="17" customWidth="1"/>
    <col min="31" max="32" width="8.7109375" style="1"/>
    <col min="33" max="16384" width="8.7109375" style="18"/>
  </cols>
  <sheetData>
    <row r="1" spans="1:32" ht="45" hidden="1" customHeight="1" x14ac:dyDescent="0.25">
      <c r="V1" s="107" t="s">
        <v>44</v>
      </c>
      <c r="W1" s="107"/>
      <c r="X1" s="107"/>
      <c r="Y1" s="107"/>
      <c r="Z1" s="107"/>
      <c r="AA1" s="107"/>
    </row>
    <row r="2" spans="1:32" ht="41.4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1"/>
      <c r="S2" s="11"/>
      <c r="V2" s="113" t="s">
        <v>184</v>
      </c>
      <c r="W2" s="113"/>
      <c r="X2" s="113"/>
      <c r="Y2" s="113"/>
      <c r="Z2" s="113"/>
      <c r="AA2" s="113"/>
    </row>
    <row r="3" spans="1:32" ht="13.15" customHeight="1" x14ac:dyDescent="0.25">
      <c r="A3" s="113" t="s">
        <v>47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</row>
    <row r="4" spans="1:32" x14ac:dyDescent="0.25">
      <c r="A4" s="113" t="s">
        <v>43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</row>
    <row r="5" spans="1:32" ht="13.15" customHeight="1" x14ac:dyDescent="0.25">
      <c r="A5" s="113" t="s">
        <v>45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</row>
    <row r="6" spans="1:32" ht="13.15" customHeight="1" x14ac:dyDescent="0.25">
      <c r="A6" s="113" t="s">
        <v>42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</row>
    <row r="7" spans="1:32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8"/>
      <c r="S7" s="58"/>
      <c r="T7" s="92"/>
      <c r="U7" s="103"/>
      <c r="V7" s="82"/>
      <c r="W7" s="58"/>
      <c r="X7" s="58"/>
      <c r="Y7" s="58"/>
      <c r="Z7" s="58"/>
      <c r="AA7" s="58"/>
    </row>
    <row r="8" spans="1:32" x14ac:dyDescent="0.25">
      <c r="A8" s="112" t="s">
        <v>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32" ht="16.149999999999999" customHeight="1" x14ac:dyDescent="0.25">
      <c r="A9" s="112" t="s">
        <v>45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</row>
    <row r="10" spans="1:32" ht="24" customHeight="1" x14ac:dyDescent="0.25">
      <c r="A10" s="111" t="s">
        <v>107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</row>
    <row r="11" spans="1:32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11"/>
      <c r="S11" s="11"/>
      <c r="T11" s="93"/>
      <c r="U11" s="104"/>
      <c r="W11" s="27"/>
      <c r="X11" s="27"/>
      <c r="Y11" s="27"/>
      <c r="Z11" s="26"/>
      <c r="AA11" s="27"/>
    </row>
    <row r="12" spans="1:32" s="19" customFormat="1" ht="33.6" customHeight="1" x14ac:dyDescent="0.25">
      <c r="A12" s="109" t="s">
        <v>10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 t="s">
        <v>7</v>
      </c>
      <c r="S12" s="109" t="s">
        <v>8</v>
      </c>
      <c r="T12" s="109" t="s">
        <v>37</v>
      </c>
      <c r="U12" s="109"/>
      <c r="V12" s="109"/>
      <c r="W12" s="109"/>
      <c r="X12" s="109"/>
      <c r="Y12" s="109"/>
      <c r="Z12" s="109" t="s">
        <v>4</v>
      </c>
      <c r="AA12" s="110"/>
      <c r="AB12" s="83"/>
      <c r="AC12" s="29"/>
      <c r="AD12" s="29"/>
      <c r="AE12" s="28"/>
      <c r="AF12" s="28"/>
    </row>
    <row r="13" spans="1:32" s="19" customFormat="1" ht="65.45" customHeight="1" x14ac:dyDescent="0.25">
      <c r="A13" s="109" t="s">
        <v>39</v>
      </c>
      <c r="B13" s="109"/>
      <c r="C13" s="109"/>
      <c r="D13" s="109" t="s">
        <v>0</v>
      </c>
      <c r="E13" s="109"/>
      <c r="F13" s="109" t="s">
        <v>14</v>
      </c>
      <c r="G13" s="109"/>
      <c r="H13" s="109" t="s">
        <v>15</v>
      </c>
      <c r="I13" s="109"/>
      <c r="J13" s="109"/>
      <c r="K13" s="109"/>
      <c r="L13" s="109"/>
      <c r="M13" s="109"/>
      <c r="N13" s="109"/>
      <c r="O13" s="109"/>
      <c r="P13" s="109"/>
      <c r="Q13" s="109"/>
      <c r="R13" s="110"/>
      <c r="S13" s="110"/>
      <c r="T13" s="97">
        <v>2021</v>
      </c>
      <c r="U13" s="101">
        <v>2022</v>
      </c>
      <c r="V13" s="80">
        <v>2023</v>
      </c>
      <c r="W13" s="60">
        <v>2024</v>
      </c>
      <c r="X13" s="60">
        <v>2025</v>
      </c>
      <c r="Y13" s="60">
        <v>2026</v>
      </c>
      <c r="Z13" s="60" t="s">
        <v>5</v>
      </c>
      <c r="AA13" s="60" t="s">
        <v>33</v>
      </c>
      <c r="AB13" s="83"/>
      <c r="AC13" s="29"/>
      <c r="AD13" s="29"/>
      <c r="AE13" s="28"/>
      <c r="AF13" s="28"/>
    </row>
    <row r="14" spans="1:32" s="78" customFormat="1" x14ac:dyDescent="0.25">
      <c r="A14" s="75">
        <v>1</v>
      </c>
      <c r="B14" s="75">
        <v>2</v>
      </c>
      <c r="C14" s="75">
        <v>3</v>
      </c>
      <c r="D14" s="75">
        <v>4</v>
      </c>
      <c r="E14" s="75">
        <v>5</v>
      </c>
      <c r="F14" s="75">
        <v>6</v>
      </c>
      <c r="G14" s="75">
        <v>7</v>
      </c>
      <c r="H14" s="75">
        <v>8</v>
      </c>
      <c r="I14" s="75">
        <v>9</v>
      </c>
      <c r="J14" s="75">
        <v>10</v>
      </c>
      <c r="K14" s="75">
        <v>11</v>
      </c>
      <c r="L14" s="75">
        <v>12</v>
      </c>
      <c r="M14" s="75">
        <v>13</v>
      </c>
      <c r="N14" s="75">
        <v>14</v>
      </c>
      <c r="O14" s="75">
        <v>15</v>
      </c>
      <c r="P14" s="75">
        <v>16</v>
      </c>
      <c r="Q14" s="75">
        <v>17</v>
      </c>
      <c r="R14" s="75">
        <v>18</v>
      </c>
      <c r="S14" s="75">
        <v>19</v>
      </c>
      <c r="T14" s="75">
        <v>20</v>
      </c>
      <c r="U14" s="75">
        <v>21</v>
      </c>
      <c r="V14" s="75">
        <v>22</v>
      </c>
      <c r="W14" s="75">
        <v>23</v>
      </c>
      <c r="X14" s="75">
        <v>24</v>
      </c>
      <c r="Y14" s="75">
        <v>25</v>
      </c>
      <c r="Z14" s="75">
        <v>26</v>
      </c>
      <c r="AA14" s="75">
        <v>27</v>
      </c>
      <c r="AB14" s="83"/>
      <c r="AC14" s="76"/>
      <c r="AD14" s="76"/>
      <c r="AE14" s="77"/>
      <c r="AF14" s="77"/>
    </row>
    <row r="15" spans="1:32" s="1" customFormat="1" ht="34.15" customHeight="1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 t="s">
        <v>27</v>
      </c>
      <c r="S15" s="53" t="s">
        <v>34</v>
      </c>
      <c r="T15" s="54">
        <f t="shared" ref="T15:Y15" si="0">T23+T194</f>
        <v>2338267.1</v>
      </c>
      <c r="U15" s="54">
        <f t="shared" si="0"/>
        <v>2008530.7000000002</v>
      </c>
      <c r="V15" s="54">
        <f t="shared" si="0"/>
        <v>1843319.1</v>
      </c>
      <c r="W15" s="54">
        <f t="shared" si="0"/>
        <v>758870.5</v>
      </c>
      <c r="X15" s="54">
        <f t="shared" si="0"/>
        <v>487839.89999999997</v>
      </c>
      <c r="Y15" s="54">
        <f t="shared" si="0"/>
        <v>569070.69999999995</v>
      </c>
      <c r="Z15" s="54">
        <f>T15+U15+V15+W15+X15+Y15</f>
        <v>8005898.0000000009</v>
      </c>
      <c r="AA15" s="53">
        <v>2026</v>
      </c>
      <c r="AB15" s="83"/>
      <c r="AC15" s="17"/>
      <c r="AD15" s="17"/>
    </row>
    <row r="16" spans="1:32" s="10" customFormat="1" ht="42.6" customHeight="1" x14ac:dyDescent="0.25">
      <c r="A16" s="14"/>
      <c r="B16" s="14"/>
      <c r="C16" s="14"/>
      <c r="D16" s="14"/>
      <c r="E16" s="14"/>
      <c r="F16" s="14"/>
      <c r="G16" s="14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2" t="s">
        <v>88</v>
      </c>
      <c r="S16" s="6"/>
      <c r="T16" s="5"/>
      <c r="U16" s="5"/>
      <c r="V16" s="3"/>
      <c r="W16" s="3"/>
      <c r="X16" s="3"/>
      <c r="Y16" s="3"/>
      <c r="Z16" s="3"/>
      <c r="AA16" s="6"/>
      <c r="AB16" s="83"/>
      <c r="AC16" s="17"/>
      <c r="AD16" s="17"/>
      <c r="AE16" s="1"/>
      <c r="AF16" s="1"/>
    </row>
    <row r="17" spans="1:32" s="10" customFormat="1" ht="54" customHeight="1" x14ac:dyDescent="0.25">
      <c r="A17" s="14"/>
      <c r="B17" s="14"/>
      <c r="C17" s="14"/>
      <c r="D17" s="14"/>
      <c r="E17" s="14"/>
      <c r="F17" s="14"/>
      <c r="G17" s="14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7" t="s">
        <v>89</v>
      </c>
      <c r="S17" s="6" t="s">
        <v>1</v>
      </c>
      <c r="T17" s="5">
        <v>67.3</v>
      </c>
      <c r="U17" s="5">
        <v>79.599999999999994</v>
      </c>
      <c r="V17" s="5">
        <v>80.900000000000006</v>
      </c>
      <c r="W17" s="5">
        <v>85</v>
      </c>
      <c r="X17" s="5">
        <v>85</v>
      </c>
      <c r="Y17" s="5">
        <v>85</v>
      </c>
      <c r="Z17" s="3">
        <f>Y17</f>
        <v>85</v>
      </c>
      <c r="AA17" s="6">
        <v>2026</v>
      </c>
      <c r="AB17" s="83"/>
      <c r="AC17" s="17"/>
      <c r="AD17" s="17"/>
      <c r="AE17" s="1"/>
      <c r="AF17" s="1"/>
    </row>
    <row r="18" spans="1:32" s="10" customFormat="1" ht="45" x14ac:dyDescent="0.25">
      <c r="A18" s="14"/>
      <c r="B18" s="14"/>
      <c r="C18" s="14"/>
      <c r="D18" s="14"/>
      <c r="E18" s="14"/>
      <c r="F18" s="14"/>
      <c r="G18" s="14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7" t="s">
        <v>90</v>
      </c>
      <c r="S18" s="6" t="s">
        <v>35</v>
      </c>
      <c r="T18" s="5">
        <f>T26</f>
        <v>11.4</v>
      </c>
      <c r="U18" s="5"/>
      <c r="V18" s="5"/>
      <c r="W18" s="5"/>
      <c r="X18" s="5"/>
      <c r="Y18" s="5"/>
      <c r="Z18" s="3">
        <f>T18+U18+V18+W18+X18+Y18</f>
        <v>11.4</v>
      </c>
      <c r="AA18" s="6">
        <v>2021</v>
      </c>
      <c r="AB18" s="83"/>
      <c r="AC18" s="17"/>
      <c r="AD18" s="17"/>
      <c r="AE18" s="1"/>
      <c r="AF18" s="1"/>
    </row>
    <row r="19" spans="1:32" s="10" customFormat="1" ht="30" x14ac:dyDescent="0.25">
      <c r="A19" s="14"/>
      <c r="B19" s="14"/>
      <c r="C19" s="14"/>
      <c r="D19" s="14"/>
      <c r="E19" s="14"/>
      <c r="F19" s="14"/>
      <c r="G19" s="14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7" t="s">
        <v>91</v>
      </c>
      <c r="S19" s="6" t="s">
        <v>35</v>
      </c>
      <c r="T19" s="5">
        <f t="shared" ref="T19:Y19" si="1">T70+T71</f>
        <v>13.513000000000002</v>
      </c>
      <c r="U19" s="5">
        <f t="shared" si="1"/>
        <v>3.5870000000000002</v>
      </c>
      <c r="V19" s="5">
        <f t="shared" si="1"/>
        <v>0.3</v>
      </c>
      <c r="W19" s="5">
        <f t="shared" si="1"/>
        <v>10.199999999999999</v>
      </c>
      <c r="X19" s="5">
        <f t="shared" si="1"/>
        <v>0.3</v>
      </c>
      <c r="Y19" s="5">
        <f t="shared" si="1"/>
        <v>0.2</v>
      </c>
      <c r="Z19" s="3">
        <f>T19+U19+V19+W19+X19+Y19</f>
        <v>28.1</v>
      </c>
      <c r="AA19" s="6">
        <v>2026</v>
      </c>
      <c r="AB19" s="83"/>
      <c r="AC19" s="17"/>
      <c r="AD19" s="17"/>
      <c r="AE19" s="1"/>
      <c r="AF19" s="1"/>
    </row>
    <row r="20" spans="1:32" s="10" customFormat="1" ht="31.5" customHeight="1" x14ac:dyDescent="0.25">
      <c r="A20" s="14"/>
      <c r="B20" s="14"/>
      <c r="C20" s="14"/>
      <c r="D20" s="14"/>
      <c r="E20" s="14"/>
      <c r="F20" s="14"/>
      <c r="G20" s="14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7" t="s">
        <v>92</v>
      </c>
      <c r="S20" s="6" t="s">
        <v>35</v>
      </c>
      <c r="T20" s="5">
        <f>T156</f>
        <v>7130.4</v>
      </c>
      <c r="U20" s="5">
        <f t="shared" ref="U20:Y20" si="2">U156</f>
        <v>7130.4</v>
      </c>
      <c r="V20" s="5">
        <f t="shared" si="2"/>
        <v>7130.4</v>
      </c>
      <c r="W20" s="5">
        <f t="shared" si="2"/>
        <v>7130.4</v>
      </c>
      <c r="X20" s="5">
        <f t="shared" si="2"/>
        <v>7130.4</v>
      </c>
      <c r="Y20" s="5">
        <f t="shared" si="2"/>
        <v>7130.4</v>
      </c>
      <c r="Z20" s="3">
        <f>Y20</f>
        <v>7130.4</v>
      </c>
      <c r="AA20" s="6">
        <v>2026</v>
      </c>
      <c r="AB20" s="83"/>
      <c r="AC20" s="17"/>
      <c r="AD20" s="17"/>
      <c r="AE20" s="1"/>
      <c r="AF20" s="1"/>
    </row>
    <row r="21" spans="1:32" s="10" customFormat="1" ht="63" hidden="1" customHeight="1" x14ac:dyDescent="0.25">
      <c r="A21" s="14"/>
      <c r="B21" s="14"/>
      <c r="C21" s="14"/>
      <c r="D21" s="14"/>
      <c r="E21" s="14"/>
      <c r="F21" s="14"/>
      <c r="G21" s="14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7" t="s">
        <v>93</v>
      </c>
      <c r="S21" s="6" t="s">
        <v>35</v>
      </c>
      <c r="T21" s="94" t="e">
        <f>#REF!</f>
        <v>#REF!</v>
      </c>
      <c r="U21" s="5" t="e">
        <f>#REF!</f>
        <v>#REF!</v>
      </c>
      <c r="V21" s="5" t="e">
        <f>#REF!</f>
        <v>#REF!</v>
      </c>
      <c r="W21" s="5"/>
      <c r="X21" s="5"/>
      <c r="Y21" s="5"/>
      <c r="Z21" s="3" t="e">
        <f>T21+U21+V21+W21+X21+Y21</f>
        <v>#REF!</v>
      </c>
      <c r="AA21" s="6">
        <v>2026</v>
      </c>
      <c r="AB21" s="83"/>
      <c r="AC21" s="17"/>
      <c r="AD21" s="17"/>
      <c r="AE21" s="1"/>
      <c r="AF21" s="1"/>
    </row>
    <row r="22" spans="1:32" s="10" customFormat="1" ht="30" hidden="1" x14ac:dyDescent="0.25">
      <c r="A22" s="14"/>
      <c r="B22" s="14"/>
      <c r="C22" s="14"/>
      <c r="D22" s="14"/>
      <c r="E22" s="14"/>
      <c r="F22" s="14"/>
      <c r="G22" s="14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7" t="s">
        <v>94</v>
      </c>
      <c r="S22" s="6" t="s">
        <v>36</v>
      </c>
      <c r="T22" s="94">
        <f t="shared" ref="T22:Y22" si="3">T203</f>
        <v>800</v>
      </c>
      <c r="U22" s="5">
        <f t="shared" si="3"/>
        <v>800</v>
      </c>
      <c r="V22" s="5">
        <f t="shared" si="3"/>
        <v>800</v>
      </c>
      <c r="W22" s="5">
        <f t="shared" si="3"/>
        <v>800</v>
      </c>
      <c r="X22" s="5">
        <f t="shared" si="3"/>
        <v>800</v>
      </c>
      <c r="Y22" s="5">
        <f t="shared" si="3"/>
        <v>800</v>
      </c>
      <c r="Z22" s="3">
        <f>T22+U22+V22+W22+X22+Y22</f>
        <v>4800</v>
      </c>
      <c r="AA22" s="6">
        <v>2026</v>
      </c>
      <c r="AB22" s="83"/>
      <c r="AC22" s="17"/>
      <c r="AD22" s="17"/>
      <c r="AE22" s="1"/>
      <c r="AF22" s="1"/>
    </row>
    <row r="23" spans="1:32" ht="36.6" customHeight="1" x14ac:dyDescent="0.25">
      <c r="A23" s="39"/>
      <c r="B23" s="39"/>
      <c r="C23" s="39"/>
      <c r="D23" s="39" t="s">
        <v>11</v>
      </c>
      <c r="E23" s="39" t="s">
        <v>21</v>
      </c>
      <c r="F23" s="39" t="s">
        <v>11</v>
      </c>
      <c r="G23" s="39" t="s">
        <v>20</v>
      </c>
      <c r="H23" s="39" t="s">
        <v>11</v>
      </c>
      <c r="I23" s="39" t="s">
        <v>19</v>
      </c>
      <c r="J23" s="39" t="s">
        <v>12</v>
      </c>
      <c r="K23" s="39" t="s">
        <v>11</v>
      </c>
      <c r="L23" s="39" t="s">
        <v>11</v>
      </c>
      <c r="M23" s="39" t="s">
        <v>11</v>
      </c>
      <c r="N23" s="39" t="s">
        <v>11</v>
      </c>
      <c r="O23" s="39" t="s">
        <v>11</v>
      </c>
      <c r="P23" s="39" t="s">
        <v>11</v>
      </c>
      <c r="Q23" s="39" t="s">
        <v>11</v>
      </c>
      <c r="R23" s="40" t="s">
        <v>95</v>
      </c>
      <c r="S23" s="41" t="s">
        <v>34</v>
      </c>
      <c r="T23" s="42">
        <f t="shared" ref="T23:Y23" si="4">T24+T69+T155</f>
        <v>2338267.1</v>
      </c>
      <c r="U23" s="42">
        <f t="shared" si="4"/>
        <v>2008530.7000000002</v>
      </c>
      <c r="V23" s="42">
        <f t="shared" si="4"/>
        <v>1843319.1</v>
      </c>
      <c r="W23" s="42">
        <f t="shared" si="4"/>
        <v>758870.5</v>
      </c>
      <c r="X23" s="42">
        <f t="shared" si="4"/>
        <v>487839.89999999997</v>
      </c>
      <c r="Y23" s="42">
        <f t="shared" si="4"/>
        <v>569070.69999999995</v>
      </c>
      <c r="Z23" s="42">
        <f>T23+U23+V23+W23+X23+Y23</f>
        <v>8005898.0000000009</v>
      </c>
      <c r="AA23" s="41">
        <v>2026</v>
      </c>
      <c r="AB23" s="84" t="s">
        <v>133</v>
      </c>
      <c r="AC23" s="29"/>
    </row>
    <row r="24" spans="1:32" s="20" customFormat="1" ht="49.9" customHeight="1" x14ac:dyDescent="0.25">
      <c r="A24" s="44"/>
      <c r="B24" s="44"/>
      <c r="C24" s="44"/>
      <c r="D24" s="44" t="s">
        <v>11</v>
      </c>
      <c r="E24" s="44" t="s">
        <v>21</v>
      </c>
      <c r="F24" s="44" t="s">
        <v>11</v>
      </c>
      <c r="G24" s="44" t="s">
        <v>20</v>
      </c>
      <c r="H24" s="44" t="s">
        <v>11</v>
      </c>
      <c r="I24" s="44" t="s">
        <v>19</v>
      </c>
      <c r="J24" s="44" t="s">
        <v>12</v>
      </c>
      <c r="K24" s="44" t="s">
        <v>11</v>
      </c>
      <c r="L24" s="44" t="s">
        <v>12</v>
      </c>
      <c r="M24" s="44" t="s">
        <v>11</v>
      </c>
      <c r="N24" s="44" t="s">
        <v>11</v>
      </c>
      <c r="O24" s="44" t="s">
        <v>11</v>
      </c>
      <c r="P24" s="44" t="s">
        <v>11</v>
      </c>
      <c r="Q24" s="44" t="s">
        <v>11</v>
      </c>
      <c r="R24" s="45" t="s">
        <v>26</v>
      </c>
      <c r="S24" s="46" t="s">
        <v>34</v>
      </c>
      <c r="T24" s="47">
        <f>T29+T31+T37+T40+T43+T46+T51+T55+T57+T59+T61+T63+T66</f>
        <v>150646.1</v>
      </c>
      <c r="U24" s="47">
        <f t="shared" ref="U24:Y24" si="5">U29+U31+U37+U40+U43+U46+U51+U55+U57+U59+U61+U63+U66</f>
        <v>326376.90000000002</v>
      </c>
      <c r="V24" s="47">
        <f t="shared" si="5"/>
        <v>149451.6</v>
      </c>
      <c r="W24" s="47">
        <f t="shared" si="5"/>
        <v>2751.4</v>
      </c>
      <c r="X24" s="47">
        <f t="shared" si="5"/>
        <v>55000</v>
      </c>
      <c r="Y24" s="47">
        <f t="shared" si="5"/>
        <v>136230.79999999999</v>
      </c>
      <c r="Z24" s="47">
        <f>Z29+Z31+Z37+Z40+Z43+Z46+Z51+Z66+Z55+Z57+Z59+Z61+Z63</f>
        <v>820456.79999999993</v>
      </c>
      <c r="AA24" s="46">
        <v>2026</v>
      </c>
      <c r="AB24" s="85">
        <f>AB25+AB26</f>
        <v>366294.19999999995</v>
      </c>
      <c r="AC24" s="72"/>
      <c r="AD24" s="15"/>
      <c r="AE24" s="16"/>
      <c r="AF24" s="16"/>
    </row>
    <row r="25" spans="1:32" s="2" customFormat="1" ht="29.25" x14ac:dyDescent="0.25">
      <c r="A25" s="13"/>
      <c r="B25" s="13"/>
      <c r="C25" s="13"/>
      <c r="D25" s="13"/>
      <c r="E25" s="13"/>
      <c r="F25" s="13"/>
      <c r="G25" s="13"/>
      <c r="H25" s="13"/>
      <c r="I25" s="14"/>
      <c r="J25" s="13"/>
      <c r="K25" s="13"/>
      <c r="L25" s="13"/>
      <c r="M25" s="13"/>
      <c r="N25" s="13"/>
      <c r="O25" s="13"/>
      <c r="P25" s="13"/>
      <c r="Q25" s="13"/>
      <c r="R25" s="12" t="s">
        <v>53</v>
      </c>
      <c r="S25" s="6" t="s">
        <v>2</v>
      </c>
      <c r="T25" s="5">
        <f>T35</f>
        <v>0.6</v>
      </c>
      <c r="U25" s="5"/>
      <c r="V25" s="5"/>
      <c r="W25" s="5"/>
      <c r="X25" s="5">
        <f>X39+X42</f>
        <v>1.18</v>
      </c>
      <c r="Y25" s="5">
        <f>Y45</f>
        <v>0.7</v>
      </c>
      <c r="Z25" s="3">
        <f>Z35+Z45+Z39+Z42</f>
        <v>2.5089999999999999</v>
      </c>
      <c r="AA25" s="6">
        <v>2026</v>
      </c>
      <c r="AB25" s="85">
        <f>T33+T48+T53+T93+T97+T101+T105+T109+T113+T117</f>
        <v>61214.9</v>
      </c>
      <c r="AC25" s="68" t="s">
        <v>134</v>
      </c>
      <c r="AD25" s="15"/>
      <c r="AE25" s="16"/>
      <c r="AF25" s="16"/>
    </row>
    <row r="26" spans="1:32" s="2" customFormat="1" ht="30" x14ac:dyDescent="0.25">
      <c r="A26" s="13"/>
      <c r="B26" s="13"/>
      <c r="C26" s="13"/>
      <c r="D26" s="13"/>
      <c r="E26" s="13"/>
      <c r="F26" s="13"/>
      <c r="G26" s="13"/>
      <c r="H26" s="13"/>
      <c r="I26" s="14"/>
      <c r="J26" s="13"/>
      <c r="K26" s="13"/>
      <c r="L26" s="13"/>
      <c r="M26" s="13"/>
      <c r="N26" s="13"/>
      <c r="O26" s="13"/>
      <c r="P26" s="13"/>
      <c r="Q26" s="13"/>
      <c r="R26" s="12" t="s">
        <v>54</v>
      </c>
      <c r="S26" s="6" t="s">
        <v>35</v>
      </c>
      <c r="T26" s="5">
        <f>T36</f>
        <v>11.4</v>
      </c>
      <c r="U26" s="5"/>
      <c r="V26" s="5"/>
      <c r="W26" s="5"/>
      <c r="X26" s="5"/>
      <c r="Y26" s="5"/>
      <c r="Z26" s="3">
        <f>Z36</f>
        <v>11.4</v>
      </c>
      <c r="AA26" s="6">
        <v>2021</v>
      </c>
      <c r="AB26" s="85">
        <f>T34+T49+T53+T94+T98+T102+T106+T110+T114+T118</f>
        <v>305079.29999999993</v>
      </c>
      <c r="AC26" s="68" t="s">
        <v>135</v>
      </c>
      <c r="AD26" s="15"/>
      <c r="AE26" s="16"/>
      <c r="AF26" s="16"/>
    </row>
    <row r="27" spans="1:32" s="2" customFormat="1" ht="44.25" x14ac:dyDescent="0.25">
      <c r="A27" s="13"/>
      <c r="B27" s="13"/>
      <c r="C27" s="13"/>
      <c r="D27" s="13"/>
      <c r="E27" s="13"/>
      <c r="F27" s="13"/>
      <c r="G27" s="13"/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2" t="s">
        <v>55</v>
      </c>
      <c r="S27" s="6" t="s">
        <v>2</v>
      </c>
      <c r="T27" s="5">
        <f>T30</f>
        <v>0.3</v>
      </c>
      <c r="U27" s="5"/>
      <c r="V27" s="5"/>
      <c r="W27" s="5"/>
      <c r="X27" s="5"/>
      <c r="Y27" s="5"/>
      <c r="Z27" s="3">
        <f>T27+U27+V27+W27+X27+Y27</f>
        <v>0.3</v>
      </c>
      <c r="AA27" s="6">
        <v>2021</v>
      </c>
      <c r="AB27" s="86"/>
      <c r="AC27" s="15"/>
      <c r="AD27" s="15"/>
      <c r="AE27" s="16"/>
      <c r="AF27" s="16"/>
    </row>
    <row r="28" spans="1:32" s="2" customFormat="1" ht="44.25" x14ac:dyDescent="0.25">
      <c r="A28" s="13"/>
      <c r="B28" s="13"/>
      <c r="C28" s="13"/>
      <c r="D28" s="13"/>
      <c r="E28" s="13"/>
      <c r="F28" s="13"/>
      <c r="G28" s="13"/>
      <c r="H28" s="13"/>
      <c r="I28" s="14"/>
      <c r="J28" s="13"/>
      <c r="K28" s="13"/>
      <c r="L28" s="13"/>
      <c r="M28" s="13"/>
      <c r="N28" s="13"/>
      <c r="O28" s="13"/>
      <c r="P28" s="13"/>
      <c r="Q28" s="13"/>
      <c r="R28" s="12" t="s">
        <v>117</v>
      </c>
      <c r="S28" s="6" t="s">
        <v>31</v>
      </c>
      <c r="T28" s="9"/>
      <c r="U28" s="9"/>
      <c r="V28" s="9">
        <f>V65</f>
        <v>7</v>
      </c>
      <c r="W28" s="9">
        <f>W65</f>
        <v>14</v>
      </c>
      <c r="X28" s="9">
        <f>X38+X41+X44</f>
        <v>3</v>
      </c>
      <c r="Y28" s="9"/>
      <c r="Z28" s="4">
        <f>T28+U28+V28+W28+X28+Y28</f>
        <v>24</v>
      </c>
      <c r="AA28" s="6">
        <v>2025</v>
      </c>
      <c r="AB28" s="86"/>
      <c r="AC28" s="15"/>
      <c r="AD28" s="15"/>
      <c r="AE28" s="16"/>
      <c r="AF28" s="16"/>
    </row>
    <row r="29" spans="1:32" s="2" customFormat="1" ht="30" x14ac:dyDescent="0.25">
      <c r="A29" s="21" t="s">
        <v>11</v>
      </c>
      <c r="B29" s="21" t="s">
        <v>12</v>
      </c>
      <c r="C29" s="21" t="s">
        <v>13</v>
      </c>
      <c r="D29" s="21" t="s">
        <v>11</v>
      </c>
      <c r="E29" s="21" t="s">
        <v>21</v>
      </c>
      <c r="F29" s="21" t="s">
        <v>11</v>
      </c>
      <c r="G29" s="21" t="s">
        <v>20</v>
      </c>
      <c r="H29" s="21" t="s">
        <v>11</v>
      </c>
      <c r="I29" s="21" t="s">
        <v>19</v>
      </c>
      <c r="J29" s="21" t="s">
        <v>12</v>
      </c>
      <c r="K29" s="21" t="s">
        <v>11</v>
      </c>
      <c r="L29" s="21" t="s">
        <v>12</v>
      </c>
      <c r="M29" s="21" t="s">
        <v>11</v>
      </c>
      <c r="N29" s="21" t="s">
        <v>11</v>
      </c>
      <c r="O29" s="21" t="s">
        <v>11</v>
      </c>
      <c r="P29" s="21" t="s">
        <v>11</v>
      </c>
      <c r="Q29" s="21" t="s">
        <v>23</v>
      </c>
      <c r="R29" s="22" t="s">
        <v>49</v>
      </c>
      <c r="S29" s="23" t="s">
        <v>34</v>
      </c>
      <c r="T29" s="25">
        <f>18000-5624.5</f>
        <v>12375.5</v>
      </c>
      <c r="U29" s="25"/>
      <c r="V29" s="25"/>
      <c r="W29" s="25"/>
      <c r="X29" s="25"/>
      <c r="Y29" s="25"/>
      <c r="Z29" s="25">
        <f>T29+U29+V29+W29+X29+Y29</f>
        <v>12375.5</v>
      </c>
      <c r="AA29" s="23">
        <v>2021</v>
      </c>
      <c r="AB29" s="83"/>
      <c r="AC29" s="17"/>
      <c r="AD29" s="15"/>
      <c r="AE29" s="16"/>
      <c r="AF29" s="16"/>
    </row>
    <row r="30" spans="1:32" s="16" customFormat="1" ht="29.25" x14ac:dyDescent="0.25">
      <c r="A30" s="13"/>
      <c r="B30" s="13"/>
      <c r="C30" s="13"/>
      <c r="D30" s="13"/>
      <c r="E30" s="13"/>
      <c r="F30" s="13"/>
      <c r="G30" s="13"/>
      <c r="H30" s="13"/>
      <c r="I30" s="14"/>
      <c r="J30" s="13"/>
      <c r="K30" s="13"/>
      <c r="L30" s="13"/>
      <c r="M30" s="13"/>
      <c r="N30" s="13"/>
      <c r="O30" s="13"/>
      <c r="P30" s="13"/>
      <c r="Q30" s="13"/>
      <c r="R30" s="12" t="s">
        <v>50</v>
      </c>
      <c r="S30" s="6" t="s">
        <v>2</v>
      </c>
      <c r="T30" s="5">
        <v>0.3</v>
      </c>
      <c r="U30" s="5"/>
      <c r="V30" s="5"/>
      <c r="W30" s="5"/>
      <c r="X30" s="5"/>
      <c r="Y30" s="5"/>
      <c r="Z30" s="3">
        <f>T30</f>
        <v>0.3</v>
      </c>
      <c r="AA30" s="6">
        <v>2021</v>
      </c>
      <c r="AB30" s="83"/>
      <c r="AC30" s="15"/>
      <c r="AD30" s="15"/>
    </row>
    <row r="31" spans="1:32" s="16" customFormat="1" ht="27.6" customHeight="1" x14ac:dyDescent="0.25">
      <c r="A31" s="21" t="s">
        <v>11</v>
      </c>
      <c r="B31" s="21" t="s">
        <v>12</v>
      </c>
      <c r="C31" s="21" t="s">
        <v>13</v>
      </c>
      <c r="D31" s="21" t="s">
        <v>11</v>
      </c>
      <c r="E31" s="21" t="s">
        <v>21</v>
      </c>
      <c r="F31" s="21" t="s">
        <v>11</v>
      </c>
      <c r="G31" s="21" t="s">
        <v>20</v>
      </c>
      <c r="H31" s="21" t="s">
        <v>11</v>
      </c>
      <c r="I31" s="21" t="s">
        <v>19</v>
      </c>
      <c r="J31" s="21" t="s">
        <v>12</v>
      </c>
      <c r="K31" s="21" t="s">
        <v>11</v>
      </c>
      <c r="L31" s="21" t="s">
        <v>12</v>
      </c>
      <c r="M31" s="21" t="s">
        <v>11</v>
      </c>
      <c r="N31" s="21" t="s">
        <v>11</v>
      </c>
      <c r="O31" s="21" t="s">
        <v>11</v>
      </c>
      <c r="P31" s="21" t="s">
        <v>11</v>
      </c>
      <c r="Q31" s="21" t="s">
        <v>11</v>
      </c>
      <c r="R31" s="115" t="s">
        <v>114</v>
      </c>
      <c r="S31" s="118" t="s">
        <v>34</v>
      </c>
      <c r="T31" s="25">
        <f>T33+T34+T32</f>
        <v>115225.09999999999</v>
      </c>
      <c r="U31" s="25"/>
      <c r="V31" s="25"/>
      <c r="W31" s="25"/>
      <c r="X31" s="25"/>
      <c r="Y31" s="25"/>
      <c r="Z31" s="25">
        <f t="shared" ref="Z31:Z36" si="6">SUM(T31:Y31)</f>
        <v>115225.09999999999</v>
      </c>
      <c r="AA31" s="23">
        <v>2021</v>
      </c>
      <c r="AB31" s="86"/>
      <c r="AC31" s="30"/>
      <c r="AD31" s="15"/>
    </row>
    <row r="32" spans="1:32" s="16" customFormat="1" ht="26.45" customHeight="1" x14ac:dyDescent="0.25">
      <c r="A32" s="21" t="s">
        <v>11</v>
      </c>
      <c r="B32" s="21" t="s">
        <v>12</v>
      </c>
      <c r="C32" s="21" t="s">
        <v>13</v>
      </c>
      <c r="D32" s="21" t="s">
        <v>11</v>
      </c>
      <c r="E32" s="21" t="s">
        <v>21</v>
      </c>
      <c r="F32" s="21" t="s">
        <v>11</v>
      </c>
      <c r="G32" s="21" t="s">
        <v>20</v>
      </c>
      <c r="H32" s="21" t="s">
        <v>11</v>
      </c>
      <c r="I32" s="21" t="s">
        <v>19</v>
      </c>
      <c r="J32" s="21" t="s">
        <v>12</v>
      </c>
      <c r="K32" s="21" t="s">
        <v>11</v>
      </c>
      <c r="L32" s="21" t="s">
        <v>12</v>
      </c>
      <c r="M32" s="21" t="s">
        <v>11</v>
      </c>
      <c r="N32" s="21" t="s">
        <v>11</v>
      </c>
      <c r="O32" s="21" t="s">
        <v>19</v>
      </c>
      <c r="P32" s="21" t="s">
        <v>18</v>
      </c>
      <c r="Q32" s="21" t="s">
        <v>20</v>
      </c>
      <c r="R32" s="116"/>
      <c r="S32" s="119"/>
      <c r="T32" s="24">
        <f>828.1+330+110.4</f>
        <v>1268.5</v>
      </c>
      <c r="U32" s="25"/>
      <c r="V32" s="25"/>
      <c r="W32" s="25"/>
      <c r="X32" s="25"/>
      <c r="Y32" s="25"/>
      <c r="Z32" s="25">
        <f t="shared" si="6"/>
        <v>1268.5</v>
      </c>
      <c r="AA32" s="23">
        <v>2021</v>
      </c>
      <c r="AB32" s="86"/>
      <c r="AC32" s="30"/>
      <c r="AD32" s="15"/>
    </row>
    <row r="33" spans="1:32" s="16" customFormat="1" ht="25.9" customHeight="1" x14ac:dyDescent="0.25">
      <c r="A33" s="21" t="s">
        <v>11</v>
      </c>
      <c r="B33" s="21" t="s">
        <v>12</v>
      </c>
      <c r="C33" s="21" t="s">
        <v>13</v>
      </c>
      <c r="D33" s="21" t="s">
        <v>11</v>
      </c>
      <c r="E33" s="21" t="s">
        <v>21</v>
      </c>
      <c r="F33" s="21" t="s">
        <v>11</v>
      </c>
      <c r="G33" s="21" t="s">
        <v>20</v>
      </c>
      <c r="H33" s="21" t="s">
        <v>11</v>
      </c>
      <c r="I33" s="21" t="s">
        <v>19</v>
      </c>
      <c r="J33" s="21" t="s">
        <v>12</v>
      </c>
      <c r="K33" s="21" t="s">
        <v>11</v>
      </c>
      <c r="L33" s="21" t="s">
        <v>12</v>
      </c>
      <c r="M33" s="21" t="s">
        <v>41</v>
      </c>
      <c r="N33" s="21" t="s">
        <v>11</v>
      </c>
      <c r="O33" s="21" t="s">
        <v>19</v>
      </c>
      <c r="P33" s="21" t="s">
        <v>18</v>
      </c>
      <c r="Q33" s="21" t="s">
        <v>20</v>
      </c>
      <c r="R33" s="116"/>
      <c r="S33" s="119"/>
      <c r="T33" s="24">
        <f>3869.5+7526.2</f>
        <v>11395.7</v>
      </c>
      <c r="U33" s="24"/>
      <c r="V33" s="24"/>
      <c r="W33" s="24"/>
      <c r="X33" s="24"/>
      <c r="Y33" s="24"/>
      <c r="Z33" s="25">
        <f t="shared" si="6"/>
        <v>11395.7</v>
      </c>
      <c r="AA33" s="23">
        <v>2021</v>
      </c>
      <c r="AB33" s="86"/>
      <c r="AC33" s="30"/>
      <c r="AD33" s="15"/>
    </row>
    <row r="34" spans="1:32" s="16" customFormat="1" ht="27" customHeight="1" x14ac:dyDescent="0.25">
      <c r="A34" s="21" t="s">
        <v>11</v>
      </c>
      <c r="B34" s="21" t="s">
        <v>12</v>
      </c>
      <c r="C34" s="21" t="s">
        <v>13</v>
      </c>
      <c r="D34" s="21" t="s">
        <v>11</v>
      </c>
      <c r="E34" s="21" t="s">
        <v>21</v>
      </c>
      <c r="F34" s="21" t="s">
        <v>11</v>
      </c>
      <c r="G34" s="21" t="s">
        <v>20</v>
      </c>
      <c r="H34" s="21" t="s">
        <v>11</v>
      </c>
      <c r="I34" s="21" t="s">
        <v>19</v>
      </c>
      <c r="J34" s="21" t="s">
        <v>12</v>
      </c>
      <c r="K34" s="21" t="s">
        <v>11</v>
      </c>
      <c r="L34" s="21" t="s">
        <v>12</v>
      </c>
      <c r="M34" s="21" t="s">
        <v>12</v>
      </c>
      <c r="N34" s="21" t="s">
        <v>11</v>
      </c>
      <c r="O34" s="21" t="s">
        <v>19</v>
      </c>
      <c r="P34" s="21" t="s">
        <v>18</v>
      </c>
      <c r="Q34" s="21" t="s">
        <v>20</v>
      </c>
      <c r="R34" s="117"/>
      <c r="S34" s="120"/>
      <c r="T34" s="24">
        <f>34825.4+67735.5</f>
        <v>102560.9</v>
      </c>
      <c r="U34" s="24"/>
      <c r="V34" s="24"/>
      <c r="W34" s="24"/>
      <c r="X34" s="24"/>
      <c r="Y34" s="24"/>
      <c r="Z34" s="25">
        <f t="shared" si="6"/>
        <v>102560.9</v>
      </c>
      <c r="AA34" s="23">
        <v>2021</v>
      </c>
      <c r="AB34" s="86"/>
      <c r="AC34" s="30"/>
      <c r="AD34" s="15"/>
    </row>
    <row r="35" spans="1:32" s="16" customFormat="1" ht="29.25" x14ac:dyDescent="0.25">
      <c r="A35" s="13"/>
      <c r="B35" s="13"/>
      <c r="C35" s="13"/>
      <c r="D35" s="13"/>
      <c r="E35" s="13"/>
      <c r="F35" s="13"/>
      <c r="G35" s="13"/>
      <c r="H35" s="13"/>
      <c r="I35" s="14"/>
      <c r="J35" s="13"/>
      <c r="K35" s="13"/>
      <c r="L35" s="13"/>
      <c r="M35" s="13"/>
      <c r="N35" s="13"/>
      <c r="O35" s="13"/>
      <c r="P35" s="13"/>
      <c r="Q35" s="13"/>
      <c r="R35" s="12" t="s">
        <v>51</v>
      </c>
      <c r="S35" s="60" t="s">
        <v>2</v>
      </c>
      <c r="T35" s="5">
        <v>0.6</v>
      </c>
      <c r="U35" s="5"/>
      <c r="V35" s="9"/>
      <c r="W35" s="9"/>
      <c r="X35" s="9"/>
      <c r="Y35" s="9"/>
      <c r="Z35" s="3">
        <f t="shared" si="6"/>
        <v>0.6</v>
      </c>
      <c r="AA35" s="6">
        <v>2021</v>
      </c>
      <c r="AB35" s="86"/>
      <c r="AC35" s="30"/>
      <c r="AD35" s="15"/>
    </row>
    <row r="36" spans="1:32" s="16" customFormat="1" ht="30" x14ac:dyDescent="0.25">
      <c r="A36" s="13"/>
      <c r="B36" s="13"/>
      <c r="C36" s="13"/>
      <c r="D36" s="13"/>
      <c r="E36" s="13"/>
      <c r="F36" s="13"/>
      <c r="G36" s="13"/>
      <c r="H36" s="13"/>
      <c r="I36" s="14"/>
      <c r="J36" s="13"/>
      <c r="K36" s="13"/>
      <c r="L36" s="13"/>
      <c r="M36" s="13"/>
      <c r="N36" s="13"/>
      <c r="O36" s="13"/>
      <c r="P36" s="13"/>
      <c r="Q36" s="13"/>
      <c r="R36" s="12" t="s">
        <v>113</v>
      </c>
      <c r="S36" s="6" t="s">
        <v>35</v>
      </c>
      <c r="T36" s="5">
        <v>11.4</v>
      </c>
      <c r="U36" s="5"/>
      <c r="V36" s="9"/>
      <c r="W36" s="9"/>
      <c r="X36" s="9"/>
      <c r="Y36" s="9"/>
      <c r="Z36" s="3">
        <f t="shared" si="6"/>
        <v>11.4</v>
      </c>
      <c r="AA36" s="8">
        <v>2021</v>
      </c>
      <c r="AB36" s="86"/>
      <c r="AC36" s="30"/>
      <c r="AD36" s="15"/>
    </row>
    <row r="37" spans="1:32" s="2" customFormat="1" ht="30" x14ac:dyDescent="0.25">
      <c r="A37" s="21" t="s">
        <v>11</v>
      </c>
      <c r="B37" s="21" t="s">
        <v>12</v>
      </c>
      <c r="C37" s="21" t="s">
        <v>13</v>
      </c>
      <c r="D37" s="21" t="s">
        <v>11</v>
      </c>
      <c r="E37" s="21" t="s">
        <v>21</v>
      </c>
      <c r="F37" s="21" t="s">
        <v>11</v>
      </c>
      <c r="G37" s="21" t="s">
        <v>20</v>
      </c>
      <c r="H37" s="21" t="s">
        <v>11</v>
      </c>
      <c r="I37" s="21" t="s">
        <v>19</v>
      </c>
      <c r="J37" s="21" t="s">
        <v>12</v>
      </c>
      <c r="K37" s="21" t="s">
        <v>11</v>
      </c>
      <c r="L37" s="21" t="s">
        <v>12</v>
      </c>
      <c r="M37" s="21" t="s">
        <v>11</v>
      </c>
      <c r="N37" s="21" t="s">
        <v>11</v>
      </c>
      <c r="O37" s="21" t="s">
        <v>11</v>
      </c>
      <c r="P37" s="21" t="s">
        <v>23</v>
      </c>
      <c r="Q37" s="21" t="s">
        <v>11</v>
      </c>
      <c r="R37" s="22" t="s">
        <v>119</v>
      </c>
      <c r="S37" s="23" t="s">
        <v>34</v>
      </c>
      <c r="T37" s="25"/>
      <c r="U37" s="25"/>
      <c r="V37" s="25"/>
      <c r="W37" s="25"/>
      <c r="X37" s="25">
        <v>20000</v>
      </c>
      <c r="Y37" s="25"/>
      <c r="Z37" s="25">
        <f>T37+U37+V37+W37+X37+Y37</f>
        <v>20000</v>
      </c>
      <c r="AA37" s="63">
        <v>2025</v>
      </c>
      <c r="AB37" s="86"/>
      <c r="AC37" s="15"/>
      <c r="AD37" s="15"/>
      <c r="AE37" s="16"/>
      <c r="AF37" s="16"/>
    </row>
    <row r="38" spans="1:32" s="16" customFormat="1" ht="29.25" x14ac:dyDescent="0.25">
      <c r="A38" s="13"/>
      <c r="B38" s="13"/>
      <c r="C38" s="13"/>
      <c r="D38" s="13"/>
      <c r="E38" s="13"/>
      <c r="F38" s="13"/>
      <c r="G38" s="13"/>
      <c r="H38" s="13"/>
      <c r="I38" s="14"/>
      <c r="J38" s="13"/>
      <c r="K38" s="13"/>
      <c r="L38" s="13"/>
      <c r="M38" s="13"/>
      <c r="N38" s="13"/>
      <c r="O38" s="13"/>
      <c r="P38" s="13"/>
      <c r="Q38" s="13"/>
      <c r="R38" s="12" t="s">
        <v>115</v>
      </c>
      <c r="S38" s="6" t="s">
        <v>31</v>
      </c>
      <c r="T38" s="9"/>
      <c r="U38" s="9"/>
      <c r="V38" s="9"/>
      <c r="W38" s="9"/>
      <c r="X38" s="9">
        <v>1</v>
      </c>
      <c r="Y38" s="9"/>
      <c r="Z38" s="4">
        <v>1</v>
      </c>
      <c r="AA38" s="6">
        <v>2025</v>
      </c>
      <c r="AB38" s="86"/>
      <c r="AC38" s="15"/>
      <c r="AD38" s="15"/>
    </row>
    <row r="39" spans="1:32" s="16" customFormat="1" ht="29.25" x14ac:dyDescent="0.25">
      <c r="A39" s="13"/>
      <c r="B39" s="13"/>
      <c r="C39" s="13"/>
      <c r="D39" s="13"/>
      <c r="E39" s="13"/>
      <c r="F39" s="13"/>
      <c r="G39" s="13"/>
      <c r="H39" s="13"/>
      <c r="I39" s="14"/>
      <c r="J39" s="13"/>
      <c r="K39" s="13"/>
      <c r="L39" s="13"/>
      <c r="M39" s="13"/>
      <c r="N39" s="13"/>
      <c r="O39" s="13"/>
      <c r="P39" s="13"/>
      <c r="Q39" s="13"/>
      <c r="R39" s="12" t="s">
        <v>118</v>
      </c>
      <c r="S39" s="6" t="s">
        <v>2</v>
      </c>
      <c r="T39" s="5"/>
      <c r="U39" s="5"/>
      <c r="V39" s="5"/>
      <c r="W39" s="5"/>
      <c r="X39" s="5">
        <v>0.57099999999999995</v>
      </c>
      <c r="Y39" s="5"/>
      <c r="Z39" s="3">
        <v>0.6</v>
      </c>
      <c r="AA39" s="6">
        <v>2025</v>
      </c>
      <c r="AB39" s="86"/>
      <c r="AC39" s="15"/>
      <c r="AD39" s="15"/>
    </row>
    <row r="40" spans="1:32" s="16" customFormat="1" ht="30" x14ac:dyDescent="0.25">
      <c r="A40" s="21" t="s">
        <v>11</v>
      </c>
      <c r="B40" s="21" t="s">
        <v>12</v>
      </c>
      <c r="C40" s="21" t="s">
        <v>13</v>
      </c>
      <c r="D40" s="21" t="s">
        <v>11</v>
      </c>
      <c r="E40" s="21" t="s">
        <v>21</v>
      </c>
      <c r="F40" s="21" t="s">
        <v>11</v>
      </c>
      <c r="G40" s="21" t="s">
        <v>20</v>
      </c>
      <c r="H40" s="21" t="s">
        <v>11</v>
      </c>
      <c r="I40" s="21" t="s">
        <v>19</v>
      </c>
      <c r="J40" s="21" t="s">
        <v>12</v>
      </c>
      <c r="K40" s="21" t="s">
        <v>11</v>
      </c>
      <c r="L40" s="21" t="s">
        <v>12</v>
      </c>
      <c r="M40" s="21" t="s">
        <v>11</v>
      </c>
      <c r="N40" s="21" t="s">
        <v>11</v>
      </c>
      <c r="O40" s="21" t="s">
        <v>11</v>
      </c>
      <c r="P40" s="21" t="s">
        <v>23</v>
      </c>
      <c r="Q40" s="21" t="s">
        <v>12</v>
      </c>
      <c r="R40" s="22" t="s">
        <v>120</v>
      </c>
      <c r="S40" s="23" t="s">
        <v>34</v>
      </c>
      <c r="T40" s="25"/>
      <c r="U40" s="25"/>
      <c r="V40" s="25"/>
      <c r="W40" s="25"/>
      <c r="X40" s="25">
        <v>20000</v>
      </c>
      <c r="Y40" s="25"/>
      <c r="Z40" s="25">
        <f>T40+U40+V40+W40+X40+Y40</f>
        <v>20000</v>
      </c>
      <c r="AA40" s="63">
        <v>2025</v>
      </c>
      <c r="AB40" s="86"/>
      <c r="AC40" s="15"/>
      <c r="AD40" s="15"/>
    </row>
    <row r="41" spans="1:32" s="16" customFormat="1" ht="29.25" x14ac:dyDescent="0.25">
      <c r="A41" s="13"/>
      <c r="B41" s="13"/>
      <c r="C41" s="13"/>
      <c r="D41" s="13"/>
      <c r="E41" s="13"/>
      <c r="F41" s="13"/>
      <c r="G41" s="13"/>
      <c r="H41" s="13"/>
      <c r="I41" s="14"/>
      <c r="J41" s="13"/>
      <c r="K41" s="13"/>
      <c r="L41" s="13"/>
      <c r="M41" s="13"/>
      <c r="N41" s="13"/>
      <c r="O41" s="13"/>
      <c r="P41" s="13"/>
      <c r="Q41" s="13"/>
      <c r="R41" s="12" t="s">
        <v>115</v>
      </c>
      <c r="S41" s="6" t="s">
        <v>31</v>
      </c>
      <c r="T41" s="9"/>
      <c r="U41" s="9"/>
      <c r="V41" s="9"/>
      <c r="W41" s="9"/>
      <c r="X41" s="9">
        <v>1</v>
      </c>
      <c r="Y41" s="9"/>
      <c r="Z41" s="4">
        <v>1</v>
      </c>
      <c r="AA41" s="6">
        <v>2025</v>
      </c>
      <c r="AB41" s="86"/>
      <c r="AC41" s="15"/>
      <c r="AD41" s="15"/>
    </row>
    <row r="42" spans="1:32" s="16" customFormat="1" ht="29.25" x14ac:dyDescent="0.25">
      <c r="A42" s="13"/>
      <c r="B42" s="13"/>
      <c r="C42" s="13"/>
      <c r="D42" s="13"/>
      <c r="E42" s="13"/>
      <c r="F42" s="13"/>
      <c r="G42" s="13"/>
      <c r="H42" s="13"/>
      <c r="I42" s="14"/>
      <c r="J42" s="13"/>
      <c r="K42" s="13"/>
      <c r="L42" s="13"/>
      <c r="M42" s="13"/>
      <c r="N42" s="13"/>
      <c r="O42" s="13"/>
      <c r="P42" s="13"/>
      <c r="Q42" s="13"/>
      <c r="R42" s="12" t="s">
        <v>118</v>
      </c>
      <c r="S42" s="6" t="s">
        <v>2</v>
      </c>
      <c r="T42" s="5"/>
      <c r="U42" s="5"/>
      <c r="V42" s="5"/>
      <c r="W42" s="5"/>
      <c r="X42" s="5">
        <v>0.60899999999999999</v>
      </c>
      <c r="Y42" s="5"/>
      <c r="Z42" s="3">
        <f>X42</f>
        <v>0.60899999999999999</v>
      </c>
      <c r="AA42" s="6">
        <v>2025</v>
      </c>
      <c r="AB42" s="86"/>
      <c r="AC42" s="15"/>
      <c r="AD42" s="15"/>
    </row>
    <row r="43" spans="1:32" s="16" customFormat="1" ht="60" x14ac:dyDescent="0.25">
      <c r="A43" s="21" t="s">
        <v>11</v>
      </c>
      <c r="B43" s="21" t="s">
        <v>12</v>
      </c>
      <c r="C43" s="21" t="s">
        <v>13</v>
      </c>
      <c r="D43" s="21" t="s">
        <v>11</v>
      </c>
      <c r="E43" s="21" t="s">
        <v>21</v>
      </c>
      <c r="F43" s="21" t="s">
        <v>11</v>
      </c>
      <c r="G43" s="21" t="s">
        <v>20</v>
      </c>
      <c r="H43" s="21" t="s">
        <v>11</v>
      </c>
      <c r="I43" s="21" t="s">
        <v>19</v>
      </c>
      <c r="J43" s="21" t="s">
        <v>12</v>
      </c>
      <c r="K43" s="21" t="s">
        <v>11</v>
      </c>
      <c r="L43" s="21" t="s">
        <v>12</v>
      </c>
      <c r="M43" s="21" t="s">
        <v>11</v>
      </c>
      <c r="N43" s="21" t="s">
        <v>11</v>
      </c>
      <c r="O43" s="21" t="s">
        <v>11</v>
      </c>
      <c r="P43" s="21" t="s">
        <v>23</v>
      </c>
      <c r="Q43" s="21" t="s">
        <v>13</v>
      </c>
      <c r="R43" s="22" t="s">
        <v>121</v>
      </c>
      <c r="S43" s="23" t="s">
        <v>34</v>
      </c>
      <c r="T43" s="25"/>
      <c r="U43" s="25"/>
      <c r="V43" s="25"/>
      <c r="W43" s="25"/>
      <c r="X43" s="25">
        <v>15000</v>
      </c>
      <c r="Y43" s="25">
        <v>136230.79999999999</v>
      </c>
      <c r="Z43" s="25">
        <f>T43+U43+V43+W43+X43+Y43</f>
        <v>151230.79999999999</v>
      </c>
      <c r="AA43" s="63">
        <v>2026</v>
      </c>
      <c r="AB43" s="105" t="s">
        <v>175</v>
      </c>
      <c r="AC43" s="15"/>
      <c r="AD43" s="15"/>
    </row>
    <row r="44" spans="1:32" s="16" customFormat="1" ht="29.25" x14ac:dyDescent="0.25">
      <c r="A44" s="13"/>
      <c r="B44" s="13"/>
      <c r="C44" s="13"/>
      <c r="D44" s="13"/>
      <c r="E44" s="13"/>
      <c r="F44" s="13"/>
      <c r="G44" s="13"/>
      <c r="H44" s="13"/>
      <c r="I44" s="14"/>
      <c r="J44" s="13"/>
      <c r="K44" s="13"/>
      <c r="L44" s="13"/>
      <c r="M44" s="13"/>
      <c r="N44" s="13"/>
      <c r="O44" s="13"/>
      <c r="P44" s="13"/>
      <c r="Q44" s="13"/>
      <c r="R44" s="12" t="s">
        <v>115</v>
      </c>
      <c r="S44" s="6" t="s">
        <v>31</v>
      </c>
      <c r="T44" s="9"/>
      <c r="U44" s="9"/>
      <c r="V44" s="9"/>
      <c r="W44" s="9"/>
      <c r="X44" s="9">
        <v>1</v>
      </c>
      <c r="Y44" s="9"/>
      <c r="Z44" s="4">
        <v>1</v>
      </c>
      <c r="AA44" s="6">
        <v>2025</v>
      </c>
      <c r="AB44" s="86"/>
      <c r="AC44" s="15"/>
      <c r="AD44" s="15"/>
    </row>
    <row r="45" spans="1:32" s="16" customFormat="1" ht="29.25" x14ac:dyDescent="0.25">
      <c r="A45" s="13"/>
      <c r="B45" s="13"/>
      <c r="C45" s="13"/>
      <c r="D45" s="13"/>
      <c r="E45" s="13"/>
      <c r="F45" s="13"/>
      <c r="G45" s="13"/>
      <c r="H45" s="13"/>
      <c r="I45" s="14"/>
      <c r="J45" s="13"/>
      <c r="K45" s="13"/>
      <c r="L45" s="13"/>
      <c r="M45" s="13"/>
      <c r="N45" s="13"/>
      <c r="O45" s="13"/>
      <c r="P45" s="13"/>
      <c r="Q45" s="13"/>
      <c r="R45" s="12" t="s">
        <v>116</v>
      </c>
      <c r="S45" s="6" t="s">
        <v>2</v>
      </c>
      <c r="T45" s="5"/>
      <c r="U45" s="5"/>
      <c r="V45" s="5"/>
      <c r="W45" s="5"/>
      <c r="X45" s="5"/>
      <c r="Y45" s="5">
        <v>0.7</v>
      </c>
      <c r="Z45" s="3">
        <f>X45+Y45</f>
        <v>0.7</v>
      </c>
      <c r="AA45" s="6">
        <v>2026</v>
      </c>
      <c r="AB45" s="86"/>
      <c r="AC45" s="15"/>
      <c r="AD45" s="15"/>
    </row>
    <row r="46" spans="1:32" s="16" customFormat="1" ht="27.6" customHeight="1" x14ac:dyDescent="0.25">
      <c r="A46" s="21" t="s">
        <v>11</v>
      </c>
      <c r="B46" s="21" t="s">
        <v>12</v>
      </c>
      <c r="C46" s="21" t="s">
        <v>13</v>
      </c>
      <c r="D46" s="21" t="s">
        <v>11</v>
      </c>
      <c r="E46" s="21" t="s">
        <v>21</v>
      </c>
      <c r="F46" s="21" t="s">
        <v>11</v>
      </c>
      <c r="G46" s="21" t="s">
        <v>20</v>
      </c>
      <c r="H46" s="21" t="s">
        <v>11</v>
      </c>
      <c r="I46" s="21" t="s">
        <v>19</v>
      </c>
      <c r="J46" s="21" t="s">
        <v>12</v>
      </c>
      <c r="K46" s="21" t="s">
        <v>11</v>
      </c>
      <c r="L46" s="21" t="s">
        <v>12</v>
      </c>
      <c r="M46" s="21" t="s">
        <v>11</v>
      </c>
      <c r="N46" s="21" t="s">
        <v>11</v>
      </c>
      <c r="O46" s="21" t="s">
        <v>11</v>
      </c>
      <c r="P46" s="21" t="s">
        <v>11</v>
      </c>
      <c r="Q46" s="21" t="s">
        <v>11</v>
      </c>
      <c r="R46" s="121" t="s">
        <v>169</v>
      </c>
      <c r="S46" s="118" t="s">
        <v>34</v>
      </c>
      <c r="T46" s="25">
        <f>T47+T48+T49</f>
        <v>7611.3</v>
      </c>
      <c r="U46" s="25"/>
      <c r="V46" s="24"/>
      <c r="W46" s="24"/>
      <c r="X46" s="24"/>
      <c r="Y46" s="24"/>
      <c r="Z46" s="25">
        <f>T46+U46+V46+W46+X46+Y46</f>
        <v>7611.3</v>
      </c>
      <c r="AA46" s="23">
        <v>2021</v>
      </c>
      <c r="AB46" s="87"/>
      <c r="AC46" s="30"/>
      <c r="AD46" s="15"/>
    </row>
    <row r="47" spans="1:32" s="16" customFormat="1" ht="27.6" customHeight="1" x14ac:dyDescent="0.25">
      <c r="A47" s="21" t="s">
        <v>11</v>
      </c>
      <c r="B47" s="21" t="s">
        <v>12</v>
      </c>
      <c r="C47" s="21" t="s">
        <v>13</v>
      </c>
      <c r="D47" s="21" t="s">
        <v>11</v>
      </c>
      <c r="E47" s="21" t="s">
        <v>21</v>
      </c>
      <c r="F47" s="21" t="s">
        <v>11</v>
      </c>
      <c r="G47" s="21" t="s">
        <v>20</v>
      </c>
      <c r="H47" s="21" t="s">
        <v>11</v>
      </c>
      <c r="I47" s="21" t="s">
        <v>19</v>
      </c>
      <c r="J47" s="21" t="s">
        <v>12</v>
      </c>
      <c r="K47" s="21" t="s">
        <v>11</v>
      </c>
      <c r="L47" s="21" t="s">
        <v>12</v>
      </c>
      <c r="M47" s="21" t="s">
        <v>11</v>
      </c>
      <c r="N47" s="21" t="s">
        <v>11</v>
      </c>
      <c r="O47" s="21" t="s">
        <v>19</v>
      </c>
      <c r="P47" s="21" t="s">
        <v>18</v>
      </c>
      <c r="Q47" s="21" t="s">
        <v>140</v>
      </c>
      <c r="R47" s="122"/>
      <c r="S47" s="119"/>
      <c r="T47" s="24">
        <v>493.1</v>
      </c>
      <c r="U47" s="25"/>
      <c r="V47" s="24"/>
      <c r="W47" s="24"/>
      <c r="X47" s="24"/>
      <c r="Y47" s="24"/>
      <c r="Z47" s="25">
        <f>T47</f>
        <v>493.1</v>
      </c>
      <c r="AA47" s="23">
        <v>2021</v>
      </c>
      <c r="AB47" s="87"/>
      <c r="AC47" s="30"/>
      <c r="AD47" s="15"/>
    </row>
    <row r="48" spans="1:32" s="16" customFormat="1" ht="27.6" customHeight="1" x14ac:dyDescent="0.25">
      <c r="A48" s="21" t="s">
        <v>11</v>
      </c>
      <c r="B48" s="21" t="s">
        <v>12</v>
      </c>
      <c r="C48" s="21" t="s">
        <v>13</v>
      </c>
      <c r="D48" s="21" t="s">
        <v>11</v>
      </c>
      <c r="E48" s="21" t="s">
        <v>21</v>
      </c>
      <c r="F48" s="21" t="s">
        <v>11</v>
      </c>
      <c r="G48" s="21" t="s">
        <v>20</v>
      </c>
      <c r="H48" s="21" t="s">
        <v>11</v>
      </c>
      <c r="I48" s="21" t="s">
        <v>19</v>
      </c>
      <c r="J48" s="21" t="s">
        <v>12</v>
      </c>
      <c r="K48" s="21" t="s">
        <v>11</v>
      </c>
      <c r="L48" s="21" t="s">
        <v>12</v>
      </c>
      <c r="M48" s="21" t="s">
        <v>41</v>
      </c>
      <c r="N48" s="21" t="s">
        <v>11</v>
      </c>
      <c r="O48" s="21" t="s">
        <v>19</v>
      </c>
      <c r="P48" s="21" t="s">
        <v>18</v>
      </c>
      <c r="Q48" s="21" t="s">
        <v>140</v>
      </c>
      <c r="R48" s="122"/>
      <c r="S48" s="119"/>
      <c r="T48" s="24">
        <f>687.6+24.3</f>
        <v>711.9</v>
      </c>
      <c r="U48" s="25"/>
      <c r="V48" s="24"/>
      <c r="W48" s="24"/>
      <c r="X48" s="24"/>
      <c r="Y48" s="24"/>
      <c r="Z48" s="25">
        <f>T48+U48+V48+W48+X48+Y48</f>
        <v>711.9</v>
      </c>
      <c r="AA48" s="23">
        <v>2021</v>
      </c>
      <c r="AB48" s="87"/>
      <c r="AC48" s="30"/>
      <c r="AD48" s="15"/>
    </row>
    <row r="49" spans="1:31" s="16" customFormat="1" ht="27.6" customHeight="1" x14ac:dyDescent="0.25">
      <c r="A49" s="21" t="s">
        <v>11</v>
      </c>
      <c r="B49" s="21" t="s">
        <v>12</v>
      </c>
      <c r="C49" s="21" t="s">
        <v>13</v>
      </c>
      <c r="D49" s="21" t="s">
        <v>11</v>
      </c>
      <c r="E49" s="21" t="s">
        <v>21</v>
      </c>
      <c r="F49" s="21" t="s">
        <v>11</v>
      </c>
      <c r="G49" s="21" t="s">
        <v>20</v>
      </c>
      <c r="H49" s="21" t="s">
        <v>11</v>
      </c>
      <c r="I49" s="21" t="s">
        <v>19</v>
      </c>
      <c r="J49" s="21" t="s">
        <v>12</v>
      </c>
      <c r="K49" s="21" t="s">
        <v>11</v>
      </c>
      <c r="L49" s="21" t="s">
        <v>12</v>
      </c>
      <c r="M49" s="21" t="s">
        <v>12</v>
      </c>
      <c r="N49" s="21" t="s">
        <v>11</v>
      </c>
      <c r="O49" s="21" t="s">
        <v>19</v>
      </c>
      <c r="P49" s="21" t="s">
        <v>18</v>
      </c>
      <c r="Q49" s="21" t="s">
        <v>140</v>
      </c>
      <c r="R49" s="123"/>
      <c r="S49" s="120"/>
      <c r="T49" s="24">
        <f>6188+218.3</f>
        <v>6406.3</v>
      </c>
      <c r="U49" s="25"/>
      <c r="V49" s="24"/>
      <c r="W49" s="24"/>
      <c r="X49" s="24"/>
      <c r="Y49" s="65"/>
      <c r="Z49" s="25">
        <f>T49+U49+V49+W49+X49+Y49</f>
        <v>6406.3</v>
      </c>
      <c r="AA49" s="23">
        <v>2021</v>
      </c>
      <c r="AB49" s="87"/>
      <c r="AC49" s="30"/>
      <c r="AD49" s="15"/>
    </row>
    <row r="50" spans="1:31" s="16" customFormat="1" ht="29.25" x14ac:dyDescent="0.25">
      <c r="A50" s="13"/>
      <c r="B50" s="13"/>
      <c r="C50" s="13"/>
      <c r="D50" s="13"/>
      <c r="E50" s="13"/>
      <c r="F50" s="13"/>
      <c r="G50" s="13"/>
      <c r="H50" s="13"/>
      <c r="I50" s="14"/>
      <c r="J50" s="13"/>
      <c r="K50" s="13"/>
      <c r="L50" s="13"/>
      <c r="M50" s="13"/>
      <c r="N50" s="13"/>
      <c r="O50" s="13"/>
      <c r="P50" s="13"/>
      <c r="Q50" s="13"/>
      <c r="R50" s="12" t="s">
        <v>128</v>
      </c>
      <c r="S50" s="6" t="s">
        <v>2</v>
      </c>
      <c r="T50" s="5">
        <v>2.5</v>
      </c>
      <c r="U50" s="9"/>
      <c r="V50" s="9"/>
      <c r="W50" s="9"/>
      <c r="X50" s="5"/>
      <c r="Y50" s="5"/>
      <c r="Z50" s="3">
        <f t="shared" ref="Z50:Z62" si="7">T50</f>
        <v>2.5</v>
      </c>
      <c r="AA50" s="6">
        <v>2021</v>
      </c>
      <c r="AB50" s="87"/>
      <c r="AC50" s="30"/>
      <c r="AD50" s="15"/>
    </row>
    <row r="51" spans="1:31" s="16" customFormat="1" ht="27" customHeight="1" x14ac:dyDescent="0.25">
      <c r="A51" s="21" t="s">
        <v>11</v>
      </c>
      <c r="B51" s="21" t="s">
        <v>12</v>
      </c>
      <c r="C51" s="21" t="s">
        <v>13</v>
      </c>
      <c r="D51" s="21" t="s">
        <v>11</v>
      </c>
      <c r="E51" s="21" t="s">
        <v>21</v>
      </c>
      <c r="F51" s="21" t="s">
        <v>12</v>
      </c>
      <c r="G51" s="21" t="s">
        <v>13</v>
      </c>
      <c r="H51" s="21" t="s">
        <v>11</v>
      </c>
      <c r="I51" s="21" t="s">
        <v>19</v>
      </c>
      <c r="J51" s="21" t="s">
        <v>12</v>
      </c>
      <c r="K51" s="21" t="s">
        <v>11</v>
      </c>
      <c r="L51" s="21" t="s">
        <v>12</v>
      </c>
      <c r="M51" s="21" t="s">
        <v>11</v>
      </c>
      <c r="N51" s="21" t="s">
        <v>11</v>
      </c>
      <c r="O51" s="21" t="s">
        <v>11</v>
      </c>
      <c r="P51" s="21" t="s">
        <v>11</v>
      </c>
      <c r="Q51" s="21" t="s">
        <v>11</v>
      </c>
      <c r="R51" s="115" t="s">
        <v>170</v>
      </c>
      <c r="S51" s="118" t="s">
        <v>34</v>
      </c>
      <c r="T51" s="25">
        <f>T52+T53</f>
        <v>8212.2000000000007</v>
      </c>
      <c r="U51" s="55"/>
      <c r="V51" s="55"/>
      <c r="W51" s="55"/>
      <c r="X51" s="24"/>
      <c r="Y51" s="24"/>
      <c r="Z51" s="25">
        <f t="shared" si="7"/>
        <v>8212.2000000000007</v>
      </c>
      <c r="AA51" s="23">
        <v>2021</v>
      </c>
      <c r="AB51" s="87"/>
      <c r="AC51" s="30"/>
      <c r="AD51" s="15"/>
    </row>
    <row r="52" spans="1:31" s="16" customFormat="1" ht="27" customHeight="1" x14ac:dyDescent="0.25">
      <c r="A52" s="21" t="s">
        <v>11</v>
      </c>
      <c r="B52" s="21" t="s">
        <v>12</v>
      </c>
      <c r="C52" s="21" t="s">
        <v>13</v>
      </c>
      <c r="D52" s="21" t="s">
        <v>11</v>
      </c>
      <c r="E52" s="21" t="s">
        <v>21</v>
      </c>
      <c r="F52" s="21" t="s">
        <v>12</v>
      </c>
      <c r="G52" s="21" t="s">
        <v>13</v>
      </c>
      <c r="H52" s="21" t="s">
        <v>11</v>
      </c>
      <c r="I52" s="21" t="s">
        <v>19</v>
      </c>
      <c r="J52" s="21" t="s">
        <v>12</v>
      </c>
      <c r="K52" s="21" t="s">
        <v>148</v>
      </c>
      <c r="L52" s="21" t="s">
        <v>12</v>
      </c>
      <c r="M52" s="21" t="s">
        <v>11</v>
      </c>
      <c r="N52" s="21" t="s">
        <v>11</v>
      </c>
      <c r="O52" s="21" t="s">
        <v>22</v>
      </c>
      <c r="P52" s="21" t="s">
        <v>23</v>
      </c>
      <c r="Q52" s="21" t="s">
        <v>12</v>
      </c>
      <c r="R52" s="116"/>
      <c r="S52" s="119"/>
      <c r="T52" s="24">
        <f>350-262.6+298.2-44.8</f>
        <v>340.79999999999995</v>
      </c>
      <c r="U52" s="55"/>
      <c r="V52" s="55"/>
      <c r="W52" s="55"/>
      <c r="X52" s="55"/>
      <c r="Y52" s="25"/>
      <c r="Z52" s="25">
        <f t="shared" si="7"/>
        <v>340.79999999999995</v>
      </c>
      <c r="AA52" s="23">
        <v>2021</v>
      </c>
      <c r="AB52" s="84"/>
      <c r="AC52" s="69"/>
      <c r="AD52" s="70"/>
      <c r="AE52" s="71"/>
    </row>
    <row r="53" spans="1:31" s="16" customFormat="1" ht="27" customHeight="1" x14ac:dyDescent="0.25">
      <c r="A53" s="21" t="s">
        <v>11</v>
      </c>
      <c r="B53" s="21" t="s">
        <v>12</v>
      </c>
      <c r="C53" s="21" t="s">
        <v>13</v>
      </c>
      <c r="D53" s="21" t="s">
        <v>11</v>
      </c>
      <c r="E53" s="21" t="s">
        <v>21</v>
      </c>
      <c r="F53" s="21" t="s">
        <v>12</v>
      </c>
      <c r="G53" s="21" t="s">
        <v>13</v>
      </c>
      <c r="H53" s="21" t="s">
        <v>11</v>
      </c>
      <c r="I53" s="21" t="s">
        <v>19</v>
      </c>
      <c r="J53" s="21" t="s">
        <v>12</v>
      </c>
      <c r="K53" s="21" t="s">
        <v>148</v>
      </c>
      <c r="L53" s="21" t="s">
        <v>12</v>
      </c>
      <c r="M53" s="21" t="s">
        <v>18</v>
      </c>
      <c r="N53" s="21" t="s">
        <v>22</v>
      </c>
      <c r="O53" s="21" t="s">
        <v>22</v>
      </c>
      <c r="P53" s="21" t="s">
        <v>23</v>
      </c>
      <c r="Q53" s="21" t="s">
        <v>12</v>
      </c>
      <c r="R53" s="117"/>
      <c r="S53" s="120"/>
      <c r="T53" s="24">
        <f>7618.7+262.6-9.9</f>
        <v>7871.4000000000005</v>
      </c>
      <c r="U53" s="55"/>
      <c r="V53" s="55"/>
      <c r="W53" s="55"/>
      <c r="X53" s="55"/>
      <c r="Y53" s="25"/>
      <c r="Z53" s="25">
        <f t="shared" si="7"/>
        <v>7871.4000000000005</v>
      </c>
      <c r="AA53" s="23">
        <v>2021</v>
      </c>
      <c r="AB53" s="84"/>
      <c r="AC53" s="69"/>
      <c r="AD53" s="70"/>
      <c r="AE53" s="71"/>
    </row>
    <row r="54" spans="1:31" s="16" customFormat="1" ht="30" x14ac:dyDescent="0.25">
      <c r="A54" s="13"/>
      <c r="B54" s="13"/>
      <c r="C54" s="13"/>
      <c r="D54" s="13"/>
      <c r="E54" s="13"/>
      <c r="F54" s="13"/>
      <c r="G54" s="13"/>
      <c r="H54" s="13"/>
      <c r="I54" s="14"/>
      <c r="J54" s="13"/>
      <c r="K54" s="13"/>
      <c r="L54" s="13"/>
      <c r="M54" s="13"/>
      <c r="N54" s="13"/>
      <c r="O54" s="13"/>
      <c r="P54" s="13"/>
      <c r="Q54" s="13"/>
      <c r="R54" s="7" t="s">
        <v>132</v>
      </c>
      <c r="S54" s="6" t="s">
        <v>1</v>
      </c>
      <c r="T54" s="5">
        <v>100</v>
      </c>
      <c r="U54" s="9"/>
      <c r="V54" s="5"/>
      <c r="W54" s="5"/>
      <c r="X54" s="5"/>
      <c r="Y54" s="5"/>
      <c r="Z54" s="3">
        <f t="shared" si="7"/>
        <v>100</v>
      </c>
      <c r="AA54" s="8">
        <v>2021</v>
      </c>
      <c r="AB54" s="84"/>
      <c r="AC54" s="69"/>
      <c r="AD54" s="70"/>
      <c r="AE54" s="71"/>
    </row>
    <row r="55" spans="1:31" s="16" customFormat="1" ht="44.25" x14ac:dyDescent="0.25">
      <c r="A55" s="21" t="s">
        <v>11</v>
      </c>
      <c r="B55" s="21" t="s">
        <v>12</v>
      </c>
      <c r="C55" s="21" t="s">
        <v>13</v>
      </c>
      <c r="D55" s="21" t="s">
        <v>11</v>
      </c>
      <c r="E55" s="21" t="s">
        <v>21</v>
      </c>
      <c r="F55" s="21" t="s">
        <v>11</v>
      </c>
      <c r="G55" s="21" t="s">
        <v>20</v>
      </c>
      <c r="H55" s="21" t="s">
        <v>11</v>
      </c>
      <c r="I55" s="21" t="s">
        <v>19</v>
      </c>
      <c r="J55" s="21" t="s">
        <v>12</v>
      </c>
      <c r="K55" s="21" t="s">
        <v>11</v>
      </c>
      <c r="L55" s="21" t="s">
        <v>12</v>
      </c>
      <c r="M55" s="21" t="s">
        <v>11</v>
      </c>
      <c r="N55" s="21" t="s">
        <v>11</v>
      </c>
      <c r="O55" s="21" t="s">
        <v>11</v>
      </c>
      <c r="P55" s="21" t="s">
        <v>22</v>
      </c>
      <c r="Q55" s="21" t="s">
        <v>19</v>
      </c>
      <c r="R55" s="50" t="s">
        <v>171</v>
      </c>
      <c r="S55" s="23" t="s">
        <v>34</v>
      </c>
      <c r="T55" s="25">
        <v>898.2</v>
      </c>
      <c r="U55" s="55"/>
      <c r="V55" s="55"/>
      <c r="W55" s="55"/>
      <c r="X55" s="55"/>
      <c r="Y55" s="25"/>
      <c r="Z55" s="25">
        <f t="shared" si="7"/>
        <v>898.2</v>
      </c>
      <c r="AA55" s="23">
        <v>2021</v>
      </c>
      <c r="AB55" s="84"/>
      <c r="AC55" s="69"/>
      <c r="AD55" s="70"/>
      <c r="AE55" s="71"/>
    </row>
    <row r="56" spans="1:31" s="16" customFormat="1" ht="29.25" x14ac:dyDescent="0.25">
      <c r="A56" s="13"/>
      <c r="B56" s="13"/>
      <c r="C56" s="13"/>
      <c r="D56" s="13"/>
      <c r="E56" s="13"/>
      <c r="F56" s="13"/>
      <c r="G56" s="13"/>
      <c r="H56" s="13"/>
      <c r="I56" s="14"/>
      <c r="J56" s="13"/>
      <c r="K56" s="13"/>
      <c r="L56" s="13"/>
      <c r="M56" s="13"/>
      <c r="N56" s="13"/>
      <c r="O56" s="13"/>
      <c r="P56" s="13"/>
      <c r="Q56" s="13"/>
      <c r="R56" s="12" t="s">
        <v>128</v>
      </c>
      <c r="S56" s="6" t="s">
        <v>2</v>
      </c>
      <c r="T56" s="66">
        <v>0.375</v>
      </c>
      <c r="U56" s="66"/>
      <c r="V56" s="66"/>
      <c r="W56" s="66"/>
      <c r="X56" s="66"/>
      <c r="Y56" s="66"/>
      <c r="Z56" s="67">
        <f t="shared" si="7"/>
        <v>0.375</v>
      </c>
      <c r="AA56" s="6">
        <v>2021</v>
      </c>
      <c r="AB56" s="84"/>
      <c r="AC56" s="69"/>
      <c r="AD56" s="70"/>
      <c r="AE56" s="71"/>
    </row>
    <row r="57" spans="1:31" s="16" customFormat="1" ht="44.25" x14ac:dyDescent="0.25">
      <c r="A57" s="21" t="s">
        <v>11</v>
      </c>
      <c r="B57" s="21" t="s">
        <v>12</v>
      </c>
      <c r="C57" s="21" t="s">
        <v>13</v>
      </c>
      <c r="D57" s="21" t="s">
        <v>11</v>
      </c>
      <c r="E57" s="21" t="s">
        <v>21</v>
      </c>
      <c r="F57" s="21" t="s">
        <v>11</v>
      </c>
      <c r="G57" s="21" t="s">
        <v>20</v>
      </c>
      <c r="H57" s="21" t="s">
        <v>11</v>
      </c>
      <c r="I57" s="21" t="s">
        <v>19</v>
      </c>
      <c r="J57" s="21" t="s">
        <v>12</v>
      </c>
      <c r="K57" s="21" t="s">
        <v>11</v>
      </c>
      <c r="L57" s="21" t="s">
        <v>12</v>
      </c>
      <c r="M57" s="21" t="s">
        <v>11</v>
      </c>
      <c r="N57" s="21" t="s">
        <v>11</v>
      </c>
      <c r="O57" s="21" t="s">
        <v>11</v>
      </c>
      <c r="P57" s="21" t="s">
        <v>22</v>
      </c>
      <c r="Q57" s="21" t="s">
        <v>20</v>
      </c>
      <c r="R57" s="50" t="s">
        <v>176</v>
      </c>
      <c r="S57" s="23" t="s">
        <v>34</v>
      </c>
      <c r="T57" s="25">
        <v>2193.3000000000002</v>
      </c>
      <c r="U57" s="55"/>
      <c r="V57" s="55"/>
      <c r="W57" s="55"/>
      <c r="X57" s="55"/>
      <c r="Y57" s="25"/>
      <c r="Z57" s="25">
        <f t="shared" si="7"/>
        <v>2193.3000000000002</v>
      </c>
      <c r="AA57" s="23">
        <v>2021</v>
      </c>
      <c r="AB57" s="84"/>
      <c r="AC57" s="69"/>
      <c r="AD57" s="70"/>
      <c r="AE57" s="71"/>
    </row>
    <row r="58" spans="1:31" s="16" customFormat="1" ht="29.25" x14ac:dyDescent="0.25">
      <c r="A58" s="13"/>
      <c r="B58" s="13"/>
      <c r="C58" s="13"/>
      <c r="D58" s="13"/>
      <c r="E58" s="13"/>
      <c r="F58" s="13"/>
      <c r="G58" s="13"/>
      <c r="H58" s="13"/>
      <c r="I58" s="14"/>
      <c r="J58" s="13"/>
      <c r="K58" s="13"/>
      <c r="L58" s="13"/>
      <c r="M58" s="13"/>
      <c r="N58" s="13"/>
      <c r="O58" s="13"/>
      <c r="P58" s="13"/>
      <c r="Q58" s="13"/>
      <c r="R58" s="12" t="s">
        <v>128</v>
      </c>
      <c r="S58" s="6" t="s">
        <v>2</v>
      </c>
      <c r="T58" s="66">
        <v>0.29499999999999998</v>
      </c>
      <c r="U58" s="66"/>
      <c r="V58" s="66"/>
      <c r="W58" s="66"/>
      <c r="X58" s="66"/>
      <c r="Y58" s="66"/>
      <c r="Z58" s="67">
        <f t="shared" si="7"/>
        <v>0.29499999999999998</v>
      </c>
      <c r="AA58" s="6">
        <v>2021</v>
      </c>
      <c r="AB58" s="84"/>
      <c r="AC58" s="69"/>
      <c r="AD58" s="70"/>
      <c r="AE58" s="71"/>
    </row>
    <row r="59" spans="1:31" s="16" customFormat="1" ht="44.25" x14ac:dyDescent="0.25">
      <c r="A59" s="21" t="s">
        <v>11</v>
      </c>
      <c r="B59" s="21" t="s">
        <v>12</v>
      </c>
      <c r="C59" s="21" t="s">
        <v>13</v>
      </c>
      <c r="D59" s="21" t="s">
        <v>11</v>
      </c>
      <c r="E59" s="21" t="s">
        <v>21</v>
      </c>
      <c r="F59" s="21" t="s">
        <v>11</v>
      </c>
      <c r="G59" s="21" t="s">
        <v>20</v>
      </c>
      <c r="H59" s="21" t="s">
        <v>11</v>
      </c>
      <c r="I59" s="21" t="s">
        <v>19</v>
      </c>
      <c r="J59" s="21" t="s">
        <v>12</v>
      </c>
      <c r="K59" s="21" t="s">
        <v>11</v>
      </c>
      <c r="L59" s="21" t="s">
        <v>12</v>
      </c>
      <c r="M59" s="21" t="s">
        <v>11</v>
      </c>
      <c r="N59" s="21" t="s">
        <v>11</v>
      </c>
      <c r="O59" s="21" t="s">
        <v>11</v>
      </c>
      <c r="P59" s="21" t="s">
        <v>21</v>
      </c>
      <c r="Q59" s="21" t="s">
        <v>11</v>
      </c>
      <c r="R59" s="50" t="s">
        <v>179</v>
      </c>
      <c r="S59" s="23" t="s">
        <v>34</v>
      </c>
      <c r="T59" s="25">
        <v>2479.6</v>
      </c>
      <c r="U59" s="55"/>
      <c r="V59" s="55"/>
      <c r="W59" s="55"/>
      <c r="X59" s="55"/>
      <c r="Y59" s="25"/>
      <c r="Z59" s="25">
        <f t="shared" si="7"/>
        <v>2479.6</v>
      </c>
      <c r="AA59" s="23">
        <v>2021</v>
      </c>
      <c r="AB59" s="84"/>
      <c r="AC59" s="69"/>
      <c r="AD59" s="70"/>
      <c r="AE59" s="71"/>
    </row>
    <row r="60" spans="1:31" s="16" customFormat="1" ht="29.25" x14ac:dyDescent="0.25">
      <c r="A60" s="13"/>
      <c r="B60" s="13"/>
      <c r="C60" s="13"/>
      <c r="D60" s="13"/>
      <c r="E60" s="13"/>
      <c r="F60" s="13"/>
      <c r="G60" s="13"/>
      <c r="H60" s="13"/>
      <c r="I60" s="14"/>
      <c r="J60" s="13"/>
      <c r="K60" s="13"/>
      <c r="L60" s="13"/>
      <c r="M60" s="13"/>
      <c r="N60" s="13"/>
      <c r="O60" s="13"/>
      <c r="P60" s="13"/>
      <c r="Q60" s="13"/>
      <c r="R60" s="12" t="s">
        <v>128</v>
      </c>
      <c r="S60" s="6" t="s">
        <v>2</v>
      </c>
      <c r="T60" s="66">
        <v>0.29899999999999999</v>
      </c>
      <c r="U60" s="66"/>
      <c r="V60" s="66"/>
      <c r="W60" s="66"/>
      <c r="X60" s="66"/>
      <c r="Y60" s="66"/>
      <c r="Z60" s="67">
        <f t="shared" si="7"/>
        <v>0.29899999999999999</v>
      </c>
      <c r="AA60" s="6">
        <v>2021</v>
      </c>
      <c r="AB60" s="84"/>
      <c r="AC60" s="69"/>
      <c r="AD60" s="70"/>
      <c r="AE60" s="71"/>
    </row>
    <row r="61" spans="1:31" s="16" customFormat="1" ht="43.9" customHeight="1" x14ac:dyDescent="0.25">
      <c r="A61" s="21" t="s">
        <v>11</v>
      </c>
      <c r="B61" s="21" t="s">
        <v>12</v>
      </c>
      <c r="C61" s="21" t="s">
        <v>13</v>
      </c>
      <c r="D61" s="21" t="s">
        <v>11</v>
      </c>
      <c r="E61" s="21" t="s">
        <v>21</v>
      </c>
      <c r="F61" s="21" t="s">
        <v>11</v>
      </c>
      <c r="G61" s="21" t="s">
        <v>20</v>
      </c>
      <c r="H61" s="21" t="s">
        <v>11</v>
      </c>
      <c r="I61" s="21" t="s">
        <v>19</v>
      </c>
      <c r="J61" s="21" t="s">
        <v>12</v>
      </c>
      <c r="K61" s="21" t="s">
        <v>11</v>
      </c>
      <c r="L61" s="21" t="s">
        <v>12</v>
      </c>
      <c r="M61" s="21" t="s">
        <v>11</v>
      </c>
      <c r="N61" s="21" t="s">
        <v>11</v>
      </c>
      <c r="O61" s="21" t="s">
        <v>11</v>
      </c>
      <c r="P61" s="21" t="s">
        <v>21</v>
      </c>
      <c r="Q61" s="21" t="s">
        <v>12</v>
      </c>
      <c r="R61" s="50" t="s">
        <v>180</v>
      </c>
      <c r="S61" s="23" t="s">
        <v>34</v>
      </c>
      <c r="T61" s="25">
        <v>1650.9</v>
      </c>
      <c r="U61" s="55"/>
      <c r="V61" s="55"/>
      <c r="W61" s="55"/>
      <c r="X61" s="55"/>
      <c r="Y61" s="25"/>
      <c r="Z61" s="25">
        <f t="shared" si="7"/>
        <v>1650.9</v>
      </c>
      <c r="AA61" s="23">
        <v>2021</v>
      </c>
      <c r="AB61" s="84"/>
      <c r="AC61" s="69"/>
      <c r="AD61" s="70"/>
      <c r="AE61" s="71"/>
    </row>
    <row r="62" spans="1:31" s="16" customFormat="1" ht="29.25" x14ac:dyDescent="0.25">
      <c r="A62" s="13"/>
      <c r="B62" s="13"/>
      <c r="C62" s="13"/>
      <c r="D62" s="13"/>
      <c r="E62" s="13"/>
      <c r="F62" s="13"/>
      <c r="G62" s="13"/>
      <c r="H62" s="13"/>
      <c r="I62" s="14"/>
      <c r="J62" s="13"/>
      <c r="K62" s="13"/>
      <c r="L62" s="13"/>
      <c r="M62" s="13"/>
      <c r="N62" s="13"/>
      <c r="O62" s="13"/>
      <c r="P62" s="13"/>
      <c r="Q62" s="13"/>
      <c r="R62" s="12" t="s">
        <v>128</v>
      </c>
      <c r="S62" s="6" t="s">
        <v>2</v>
      </c>
      <c r="T62" s="66">
        <v>0.23</v>
      </c>
      <c r="U62" s="66"/>
      <c r="V62" s="66"/>
      <c r="W62" s="66"/>
      <c r="X62" s="66"/>
      <c r="Y62" s="66"/>
      <c r="Z62" s="67">
        <f t="shared" si="7"/>
        <v>0.23</v>
      </c>
      <c r="AA62" s="6">
        <v>2021</v>
      </c>
      <c r="AB62" s="84"/>
      <c r="AC62" s="69"/>
      <c r="AD62" s="70"/>
      <c r="AE62" s="71"/>
    </row>
    <row r="63" spans="1:31" s="16" customFormat="1" ht="30" x14ac:dyDescent="0.25">
      <c r="A63" s="21" t="s">
        <v>11</v>
      </c>
      <c r="B63" s="21" t="s">
        <v>12</v>
      </c>
      <c r="C63" s="21" t="s">
        <v>13</v>
      </c>
      <c r="D63" s="21" t="s">
        <v>11</v>
      </c>
      <c r="E63" s="21" t="s">
        <v>21</v>
      </c>
      <c r="F63" s="21" t="s">
        <v>11</v>
      </c>
      <c r="G63" s="21" t="s">
        <v>20</v>
      </c>
      <c r="H63" s="21" t="s">
        <v>11</v>
      </c>
      <c r="I63" s="21" t="s">
        <v>19</v>
      </c>
      <c r="J63" s="21" t="s">
        <v>12</v>
      </c>
      <c r="K63" s="21" t="s">
        <v>11</v>
      </c>
      <c r="L63" s="21" t="s">
        <v>12</v>
      </c>
      <c r="M63" s="21" t="s">
        <v>11</v>
      </c>
      <c r="N63" s="21" t="s">
        <v>11</v>
      </c>
      <c r="O63" s="21" t="s">
        <v>11</v>
      </c>
      <c r="P63" s="21" t="s">
        <v>21</v>
      </c>
      <c r="Q63" s="21" t="s">
        <v>13</v>
      </c>
      <c r="R63" s="50" t="s">
        <v>177</v>
      </c>
      <c r="S63" s="23" t="s">
        <v>34</v>
      </c>
      <c r="T63" s="25"/>
      <c r="U63" s="24"/>
      <c r="V63" s="25">
        <v>14024</v>
      </c>
      <c r="W63" s="25">
        <v>2751.4</v>
      </c>
      <c r="X63" s="24"/>
      <c r="Y63" s="25"/>
      <c r="Z63" s="25">
        <f>V63+W63+X63+Y63</f>
        <v>16775.400000000001</v>
      </c>
      <c r="AA63" s="23">
        <v>2024</v>
      </c>
      <c r="AB63" s="84"/>
      <c r="AC63" s="69"/>
      <c r="AD63" s="70"/>
      <c r="AE63" s="71"/>
    </row>
    <row r="64" spans="1:31" s="16" customFormat="1" ht="29.25" x14ac:dyDescent="0.25">
      <c r="A64" s="13"/>
      <c r="B64" s="13"/>
      <c r="C64" s="13"/>
      <c r="D64" s="13"/>
      <c r="E64" s="13"/>
      <c r="F64" s="13"/>
      <c r="G64" s="13"/>
      <c r="H64" s="13"/>
      <c r="I64" s="14"/>
      <c r="J64" s="13"/>
      <c r="K64" s="13"/>
      <c r="L64" s="13"/>
      <c r="M64" s="13"/>
      <c r="N64" s="13"/>
      <c r="O64" s="13"/>
      <c r="P64" s="13"/>
      <c r="Q64" s="13"/>
      <c r="R64" s="12" t="s">
        <v>128</v>
      </c>
      <c r="S64" s="6" t="s">
        <v>2</v>
      </c>
      <c r="T64" s="66"/>
      <c r="U64" s="66"/>
      <c r="V64" s="99">
        <v>3.44</v>
      </c>
      <c r="W64" s="5">
        <v>4.7</v>
      </c>
      <c r="X64" s="66"/>
      <c r="Y64" s="66"/>
      <c r="Z64" s="73">
        <f>V64+W64+X64+Y64</f>
        <v>8.14</v>
      </c>
      <c r="AA64" s="6">
        <v>2024</v>
      </c>
      <c r="AB64" s="84"/>
      <c r="AC64" s="69"/>
      <c r="AD64" s="70"/>
      <c r="AE64" s="71"/>
    </row>
    <row r="65" spans="1:32" s="16" customFormat="1" ht="29.25" x14ac:dyDescent="0.25">
      <c r="A65" s="13"/>
      <c r="B65" s="13"/>
      <c r="C65" s="13"/>
      <c r="D65" s="13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3"/>
      <c r="P65" s="13"/>
      <c r="Q65" s="13"/>
      <c r="R65" s="12" t="s">
        <v>182</v>
      </c>
      <c r="S65" s="6" t="s">
        <v>31</v>
      </c>
      <c r="T65" s="66"/>
      <c r="U65" s="66"/>
      <c r="V65" s="9">
        <v>7</v>
      </c>
      <c r="W65" s="9">
        <v>14</v>
      </c>
      <c r="X65" s="9"/>
      <c r="Y65" s="9"/>
      <c r="Z65" s="4">
        <f>V65+W65+X65+Y65</f>
        <v>21</v>
      </c>
      <c r="AA65" s="6">
        <v>2024</v>
      </c>
      <c r="AB65" s="84"/>
      <c r="AC65" s="69"/>
      <c r="AD65" s="70"/>
      <c r="AE65" s="71"/>
    </row>
    <row r="66" spans="1:32" s="16" customFormat="1" ht="27" customHeight="1" x14ac:dyDescent="0.25">
      <c r="A66" s="21" t="s">
        <v>11</v>
      </c>
      <c r="B66" s="21" t="s">
        <v>12</v>
      </c>
      <c r="C66" s="21" t="s">
        <v>13</v>
      </c>
      <c r="D66" s="21" t="s">
        <v>11</v>
      </c>
      <c r="E66" s="21" t="s">
        <v>21</v>
      </c>
      <c r="F66" s="21" t="s">
        <v>11</v>
      </c>
      <c r="G66" s="21" t="s">
        <v>20</v>
      </c>
      <c r="H66" s="21" t="s">
        <v>11</v>
      </c>
      <c r="I66" s="21" t="s">
        <v>19</v>
      </c>
      <c r="J66" s="21" t="s">
        <v>12</v>
      </c>
      <c r="K66" s="21" t="s">
        <v>11</v>
      </c>
      <c r="L66" s="21" t="s">
        <v>12</v>
      </c>
      <c r="M66" s="21" t="s">
        <v>11</v>
      </c>
      <c r="N66" s="21" t="s">
        <v>11</v>
      </c>
      <c r="O66" s="21" t="s">
        <v>11</v>
      </c>
      <c r="P66" s="21" t="s">
        <v>11</v>
      </c>
      <c r="Q66" s="21" t="s">
        <v>11</v>
      </c>
      <c r="R66" s="115" t="s">
        <v>178</v>
      </c>
      <c r="S66" s="118" t="s">
        <v>34</v>
      </c>
      <c r="T66" s="25"/>
      <c r="U66" s="25">
        <f>U67+U68</f>
        <v>326376.90000000002</v>
      </c>
      <c r="V66" s="25">
        <f>V67+V68</f>
        <v>135427.6</v>
      </c>
      <c r="W66" s="55"/>
      <c r="X66" s="55"/>
      <c r="Y66" s="25"/>
      <c r="Z66" s="25">
        <f>Z67+Z68</f>
        <v>461804.5</v>
      </c>
      <c r="AA66" s="23">
        <v>2023</v>
      </c>
      <c r="AB66" s="84"/>
      <c r="AC66" s="69"/>
      <c r="AD66" s="70"/>
      <c r="AE66" s="71"/>
    </row>
    <row r="67" spans="1:32" s="16" customFormat="1" ht="27" customHeight="1" x14ac:dyDescent="0.25">
      <c r="A67" s="21" t="s">
        <v>11</v>
      </c>
      <c r="B67" s="21" t="s">
        <v>12</v>
      </c>
      <c r="C67" s="21" t="s">
        <v>13</v>
      </c>
      <c r="D67" s="21" t="s">
        <v>11</v>
      </c>
      <c r="E67" s="21" t="s">
        <v>21</v>
      </c>
      <c r="F67" s="21" t="s">
        <v>11</v>
      </c>
      <c r="G67" s="21" t="s">
        <v>20</v>
      </c>
      <c r="H67" s="21" t="s">
        <v>11</v>
      </c>
      <c r="I67" s="21" t="s">
        <v>19</v>
      </c>
      <c r="J67" s="21" t="s">
        <v>12</v>
      </c>
      <c r="K67" s="21" t="s">
        <v>11</v>
      </c>
      <c r="L67" s="21" t="s">
        <v>12</v>
      </c>
      <c r="M67" s="21" t="s">
        <v>41</v>
      </c>
      <c r="N67" s="21" t="s">
        <v>11</v>
      </c>
      <c r="O67" s="21" t="s">
        <v>19</v>
      </c>
      <c r="P67" s="21" t="s">
        <v>18</v>
      </c>
      <c r="Q67" s="21" t="s">
        <v>11</v>
      </c>
      <c r="R67" s="116"/>
      <c r="S67" s="119"/>
      <c r="T67" s="25"/>
      <c r="U67" s="24">
        <v>42342.400000000001</v>
      </c>
      <c r="V67" s="24">
        <f>13259+2837.4</f>
        <v>16096.4</v>
      </c>
      <c r="W67" s="24"/>
      <c r="X67" s="24"/>
      <c r="Y67" s="25"/>
      <c r="Z67" s="25">
        <f>U67+V67</f>
        <v>58438.8</v>
      </c>
      <c r="AA67" s="23">
        <v>2023</v>
      </c>
      <c r="AB67" s="84"/>
      <c r="AC67" s="69"/>
      <c r="AD67" s="70"/>
      <c r="AE67" s="71"/>
    </row>
    <row r="68" spans="1:32" s="16" customFormat="1" ht="27.6" customHeight="1" x14ac:dyDescent="0.25">
      <c r="A68" s="21" t="s">
        <v>11</v>
      </c>
      <c r="B68" s="21" t="s">
        <v>12</v>
      </c>
      <c r="C68" s="21" t="s">
        <v>13</v>
      </c>
      <c r="D68" s="21" t="s">
        <v>11</v>
      </c>
      <c r="E68" s="21" t="s">
        <v>21</v>
      </c>
      <c r="F68" s="21" t="s">
        <v>11</v>
      </c>
      <c r="G68" s="21" t="s">
        <v>20</v>
      </c>
      <c r="H68" s="21" t="s">
        <v>11</v>
      </c>
      <c r="I68" s="21" t="s">
        <v>19</v>
      </c>
      <c r="J68" s="21" t="s">
        <v>12</v>
      </c>
      <c r="K68" s="21" t="s">
        <v>11</v>
      </c>
      <c r="L68" s="21" t="s">
        <v>12</v>
      </c>
      <c r="M68" s="21" t="s">
        <v>12</v>
      </c>
      <c r="N68" s="21" t="s">
        <v>11</v>
      </c>
      <c r="O68" s="21" t="s">
        <v>19</v>
      </c>
      <c r="P68" s="21" t="s">
        <v>18</v>
      </c>
      <c r="Q68" s="21" t="s">
        <v>11</v>
      </c>
      <c r="R68" s="117"/>
      <c r="S68" s="120"/>
      <c r="T68" s="25"/>
      <c r="U68" s="24">
        <v>284034.5</v>
      </c>
      <c r="V68" s="24">
        <v>119331.2</v>
      </c>
      <c r="W68" s="55"/>
      <c r="X68" s="55"/>
      <c r="Y68" s="25"/>
      <c r="Z68" s="25">
        <f>U68+V68</f>
        <v>403365.7</v>
      </c>
      <c r="AA68" s="23">
        <v>2023</v>
      </c>
      <c r="AB68" s="84"/>
      <c r="AC68" s="69"/>
      <c r="AD68" s="70"/>
      <c r="AE68" s="71"/>
    </row>
    <row r="69" spans="1:32" s="20" customFormat="1" ht="42.75" x14ac:dyDescent="0.25">
      <c r="A69" s="44"/>
      <c r="B69" s="44"/>
      <c r="C69" s="44"/>
      <c r="D69" s="44" t="s">
        <v>11</v>
      </c>
      <c r="E69" s="44" t="s">
        <v>21</v>
      </c>
      <c r="F69" s="44" t="s">
        <v>11</v>
      </c>
      <c r="G69" s="44" t="s">
        <v>20</v>
      </c>
      <c r="H69" s="44" t="s">
        <v>11</v>
      </c>
      <c r="I69" s="44" t="s">
        <v>19</v>
      </c>
      <c r="J69" s="44" t="s">
        <v>12</v>
      </c>
      <c r="K69" s="44" t="s">
        <v>11</v>
      </c>
      <c r="L69" s="44" t="s">
        <v>13</v>
      </c>
      <c r="M69" s="44" t="s">
        <v>11</v>
      </c>
      <c r="N69" s="44" t="s">
        <v>11</v>
      </c>
      <c r="O69" s="44" t="s">
        <v>11</v>
      </c>
      <c r="P69" s="44" t="s">
        <v>11</v>
      </c>
      <c r="Q69" s="44" t="s">
        <v>11</v>
      </c>
      <c r="R69" s="45" t="s">
        <v>25</v>
      </c>
      <c r="S69" s="46" t="s">
        <v>34</v>
      </c>
      <c r="T69" s="47">
        <f t="shared" ref="T69:Y69" si="8">T73+T78+T82+T90+T92+T96+T100+T104+T108+T112+T116+T152+T120+T125+T129+T134+T138+T142+T147</f>
        <v>1533953.2</v>
      </c>
      <c r="U69" s="47">
        <f>U73+U78+U82+U90+U92+U96+U100+U104+U108+U112+U116+U152+U120+U125+U129+U134+U138+U142+U147</f>
        <v>1043318.8</v>
      </c>
      <c r="V69" s="47">
        <f t="shared" si="8"/>
        <v>869416.3</v>
      </c>
      <c r="W69" s="47">
        <f t="shared" si="8"/>
        <v>60876</v>
      </c>
      <c r="X69" s="47">
        <f t="shared" si="8"/>
        <v>19671.2</v>
      </c>
      <c r="Y69" s="47">
        <f t="shared" si="8"/>
        <v>19671.2</v>
      </c>
      <c r="Z69" s="47">
        <f>Z73+Z78+Z82+Z90+Z92+Z96+Z100+Z104+Z108+Z112+Z116+Z120+Z125+Z129+Z134+Z138+Z142+Z147+Z152</f>
        <v>3546906.6999999988</v>
      </c>
      <c r="AA69" s="46">
        <v>2026</v>
      </c>
      <c r="AB69" s="86"/>
      <c r="AC69" s="15"/>
      <c r="AD69" s="15"/>
      <c r="AE69" s="16"/>
      <c r="AF69" s="16"/>
    </row>
    <row r="70" spans="1:32" s="2" customFormat="1" ht="44.25" x14ac:dyDescent="0.25">
      <c r="A70" s="13"/>
      <c r="B70" s="13"/>
      <c r="C70" s="13"/>
      <c r="D70" s="13"/>
      <c r="E70" s="13"/>
      <c r="F70" s="13"/>
      <c r="G70" s="13"/>
      <c r="H70" s="13"/>
      <c r="I70" s="14"/>
      <c r="J70" s="13"/>
      <c r="K70" s="13"/>
      <c r="L70" s="13"/>
      <c r="M70" s="13"/>
      <c r="N70" s="13"/>
      <c r="O70" s="13"/>
      <c r="P70" s="13"/>
      <c r="Q70" s="13"/>
      <c r="R70" s="12" t="s">
        <v>68</v>
      </c>
      <c r="S70" s="6" t="s">
        <v>35</v>
      </c>
      <c r="T70" s="5">
        <f>T75</f>
        <v>0.53300000000000003</v>
      </c>
      <c r="U70" s="5"/>
      <c r="V70" s="5"/>
      <c r="W70" s="5">
        <f>W75</f>
        <v>0.2</v>
      </c>
      <c r="X70" s="5"/>
      <c r="Y70" s="5">
        <f>Y75+Y86</f>
        <v>0.2</v>
      </c>
      <c r="Z70" s="3">
        <f>T70+U70+V70+W70+X70+Y70</f>
        <v>0.93300000000000005</v>
      </c>
      <c r="AA70" s="6">
        <v>2026</v>
      </c>
      <c r="AB70" s="86"/>
      <c r="AC70" s="15"/>
      <c r="AD70" s="15"/>
      <c r="AE70" s="16"/>
      <c r="AF70" s="16"/>
    </row>
    <row r="71" spans="1:32" s="2" customFormat="1" ht="30" x14ac:dyDescent="0.25">
      <c r="A71" s="13"/>
      <c r="B71" s="13"/>
      <c r="C71" s="13"/>
      <c r="D71" s="13"/>
      <c r="E71" s="13"/>
      <c r="F71" s="13"/>
      <c r="G71" s="13"/>
      <c r="H71" s="13"/>
      <c r="I71" s="14"/>
      <c r="J71" s="13"/>
      <c r="K71" s="13"/>
      <c r="L71" s="13"/>
      <c r="M71" s="13"/>
      <c r="N71" s="13"/>
      <c r="O71" s="13"/>
      <c r="P71" s="13"/>
      <c r="Q71" s="13"/>
      <c r="R71" s="12" t="s">
        <v>69</v>
      </c>
      <c r="S71" s="6" t="s">
        <v>35</v>
      </c>
      <c r="T71" s="5">
        <f>T107+T111+T115+T124+T133+T137+T141+T146+T151</f>
        <v>12.980000000000002</v>
      </c>
      <c r="U71" s="5">
        <f>U76+U79+U95</f>
        <v>3.5870000000000002</v>
      </c>
      <c r="V71" s="5">
        <f>V76+V79+V95</f>
        <v>0.3</v>
      </c>
      <c r="W71" s="5">
        <f>W79</f>
        <v>10</v>
      </c>
      <c r="X71" s="5">
        <f>X76+X79+X95</f>
        <v>0.3</v>
      </c>
      <c r="Y71" s="5"/>
      <c r="Z71" s="3">
        <f>T71+U71+V71+W71+X71+Y71</f>
        <v>27.167000000000005</v>
      </c>
      <c r="AA71" s="6">
        <v>2025</v>
      </c>
      <c r="AB71" s="86"/>
      <c r="AC71" s="15"/>
      <c r="AD71" s="15"/>
      <c r="AE71" s="16"/>
      <c r="AF71" s="16"/>
    </row>
    <row r="72" spans="1:32" s="2" customFormat="1" ht="45" x14ac:dyDescent="0.25">
      <c r="A72" s="13"/>
      <c r="B72" s="13"/>
      <c r="C72" s="13"/>
      <c r="D72" s="13"/>
      <c r="E72" s="13"/>
      <c r="F72" s="13"/>
      <c r="G72" s="13"/>
      <c r="H72" s="13"/>
      <c r="I72" s="14"/>
      <c r="J72" s="13"/>
      <c r="K72" s="13"/>
      <c r="L72" s="13"/>
      <c r="M72" s="13"/>
      <c r="N72" s="13"/>
      <c r="O72" s="13"/>
      <c r="P72" s="13"/>
      <c r="Q72" s="13"/>
      <c r="R72" s="7" t="s">
        <v>106</v>
      </c>
      <c r="S72" s="6" t="s">
        <v>2</v>
      </c>
      <c r="T72" s="5">
        <f>T85+T99+T103+T128+T132+T145+T150+T123</f>
        <v>68.887800000000013</v>
      </c>
      <c r="U72" s="5">
        <f>U85</f>
        <v>73.599999999999994</v>
      </c>
      <c r="V72" s="5">
        <f>V85</f>
        <v>61.6</v>
      </c>
      <c r="W72" s="5">
        <f>W85</f>
        <v>12</v>
      </c>
      <c r="X72" s="5">
        <f>X85</f>
        <v>12</v>
      </c>
      <c r="Y72" s="5">
        <f>Y85</f>
        <v>12</v>
      </c>
      <c r="Z72" s="3">
        <f>Z85+Z99+Z103+Z123+Z128+Z132+Z145+Z150</f>
        <v>240.08779999999996</v>
      </c>
      <c r="AA72" s="6">
        <v>2026</v>
      </c>
      <c r="AB72" s="106"/>
      <c r="AC72" s="15"/>
      <c r="AD72" s="15"/>
      <c r="AE72" s="16"/>
      <c r="AF72" s="16"/>
    </row>
    <row r="73" spans="1:32" ht="30" x14ac:dyDescent="0.25">
      <c r="A73" s="21" t="s">
        <v>11</v>
      </c>
      <c r="B73" s="21" t="s">
        <v>12</v>
      </c>
      <c r="C73" s="21" t="s">
        <v>13</v>
      </c>
      <c r="D73" s="21" t="s">
        <v>11</v>
      </c>
      <c r="E73" s="21" t="s">
        <v>21</v>
      </c>
      <c r="F73" s="21" t="s">
        <v>11</v>
      </c>
      <c r="G73" s="21" t="s">
        <v>20</v>
      </c>
      <c r="H73" s="21" t="s">
        <v>11</v>
      </c>
      <c r="I73" s="21" t="s">
        <v>19</v>
      </c>
      <c r="J73" s="21" t="s">
        <v>12</v>
      </c>
      <c r="K73" s="21" t="s">
        <v>11</v>
      </c>
      <c r="L73" s="21" t="s">
        <v>13</v>
      </c>
      <c r="M73" s="21" t="s">
        <v>20</v>
      </c>
      <c r="N73" s="21" t="s">
        <v>20</v>
      </c>
      <c r="O73" s="21" t="s">
        <v>20</v>
      </c>
      <c r="P73" s="21" t="s">
        <v>20</v>
      </c>
      <c r="Q73" s="21" t="s">
        <v>20</v>
      </c>
      <c r="R73" s="49" t="s">
        <v>70</v>
      </c>
      <c r="S73" s="23" t="s">
        <v>34</v>
      </c>
      <c r="T73" s="25">
        <f>39180+2042-39960.1</f>
        <v>1261.9000000000015</v>
      </c>
      <c r="U73" s="25">
        <v>20838.599999999999</v>
      </c>
      <c r="V73" s="25">
        <v>3610.8</v>
      </c>
      <c r="W73" s="25">
        <f>2958.3+2041.7</f>
        <v>5000</v>
      </c>
      <c r="X73" s="25">
        <v>2958.3</v>
      </c>
      <c r="Y73" s="25">
        <v>2958.3</v>
      </c>
      <c r="Z73" s="25">
        <f>T73+U73+V73+W73+X73+Y73</f>
        <v>36627.9</v>
      </c>
      <c r="AA73" s="23">
        <v>2026</v>
      </c>
      <c r="AB73" s="83" t="s">
        <v>124</v>
      </c>
    </row>
    <row r="74" spans="1:32" ht="44.25" x14ac:dyDescent="0.25">
      <c r="A74" s="13"/>
      <c r="B74" s="13"/>
      <c r="C74" s="13"/>
      <c r="D74" s="13"/>
      <c r="E74" s="13"/>
      <c r="F74" s="13"/>
      <c r="G74" s="13"/>
      <c r="H74" s="13"/>
      <c r="I74" s="14"/>
      <c r="J74" s="13"/>
      <c r="K74" s="13"/>
      <c r="L74" s="13"/>
      <c r="M74" s="13"/>
      <c r="N74" s="13"/>
      <c r="O74" s="13"/>
      <c r="P74" s="13"/>
      <c r="Q74" s="13"/>
      <c r="R74" s="12" t="s">
        <v>137</v>
      </c>
      <c r="S74" s="6" t="s">
        <v>32</v>
      </c>
      <c r="T74" s="95"/>
      <c r="U74" s="9"/>
      <c r="V74" s="9">
        <v>1</v>
      </c>
      <c r="W74" s="9"/>
      <c r="X74" s="9">
        <v>1</v>
      </c>
      <c r="Y74" s="9"/>
      <c r="Z74" s="4">
        <f>T74+U74+V74+W74+X74+Y74</f>
        <v>2</v>
      </c>
      <c r="AA74" s="6">
        <v>2025</v>
      </c>
    </row>
    <row r="75" spans="1:32" s="1" customFormat="1" ht="45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7" t="s">
        <v>139</v>
      </c>
      <c r="S75" s="6" t="s">
        <v>35</v>
      </c>
      <c r="T75" s="66">
        <v>0.53300000000000003</v>
      </c>
      <c r="U75" s="5"/>
      <c r="V75" s="5"/>
      <c r="W75" s="5">
        <v>0.2</v>
      </c>
      <c r="X75" s="5"/>
      <c r="Y75" s="5">
        <v>0.2</v>
      </c>
      <c r="Z75" s="67">
        <f>T75+U75+V75+W75+X75+Y75</f>
        <v>0.93300000000000005</v>
      </c>
      <c r="AA75" s="6">
        <v>2026</v>
      </c>
      <c r="AB75" s="88"/>
      <c r="AC75" s="17"/>
      <c r="AD75" s="17"/>
    </row>
    <row r="76" spans="1:32" ht="30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7" t="s">
        <v>138</v>
      </c>
      <c r="S76" s="6" t="s">
        <v>35</v>
      </c>
      <c r="T76" s="94"/>
      <c r="U76" s="5"/>
      <c r="V76" s="5">
        <v>0.3</v>
      </c>
      <c r="W76" s="5"/>
      <c r="X76" s="5">
        <v>0.3</v>
      </c>
      <c r="Y76" s="5"/>
      <c r="Z76" s="3">
        <f t="shared" ref="Z76:Z82" si="9">T76+U76+V76+W76+X76+Y76</f>
        <v>0.6</v>
      </c>
      <c r="AA76" s="6">
        <v>2025</v>
      </c>
    </row>
    <row r="77" spans="1:32" ht="45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7" t="s">
        <v>145</v>
      </c>
      <c r="S77" s="6" t="s">
        <v>2</v>
      </c>
      <c r="T77" s="94"/>
      <c r="U77" s="66">
        <v>0.59</v>
      </c>
      <c r="V77" s="66"/>
      <c r="W77" s="66"/>
      <c r="X77" s="66"/>
      <c r="Y77" s="66"/>
      <c r="Z77" s="67">
        <f>U77</f>
        <v>0.59</v>
      </c>
      <c r="AA77" s="6">
        <v>2022</v>
      </c>
    </row>
    <row r="78" spans="1:32" ht="30" x14ac:dyDescent="0.25">
      <c r="A78" s="21" t="s">
        <v>11</v>
      </c>
      <c r="B78" s="21" t="s">
        <v>12</v>
      </c>
      <c r="C78" s="21" t="s">
        <v>13</v>
      </c>
      <c r="D78" s="21" t="s">
        <v>11</v>
      </c>
      <c r="E78" s="21" t="s">
        <v>21</v>
      </c>
      <c r="F78" s="21" t="s">
        <v>11</v>
      </c>
      <c r="G78" s="21" t="s">
        <v>20</v>
      </c>
      <c r="H78" s="21" t="s">
        <v>11</v>
      </c>
      <c r="I78" s="21" t="s">
        <v>19</v>
      </c>
      <c r="J78" s="21" t="s">
        <v>12</v>
      </c>
      <c r="K78" s="21" t="s">
        <v>11</v>
      </c>
      <c r="L78" s="21" t="s">
        <v>13</v>
      </c>
      <c r="M78" s="21" t="s">
        <v>20</v>
      </c>
      <c r="N78" s="21" t="s">
        <v>20</v>
      </c>
      <c r="O78" s="21" t="s">
        <v>20</v>
      </c>
      <c r="P78" s="21" t="s">
        <v>20</v>
      </c>
      <c r="Q78" s="21" t="s">
        <v>20</v>
      </c>
      <c r="R78" s="22" t="s">
        <v>65</v>
      </c>
      <c r="S78" s="23" t="s">
        <v>34</v>
      </c>
      <c r="T78" s="25">
        <f>770.4+150+7000+500-553</f>
        <v>7867.4</v>
      </c>
      <c r="U78" s="25">
        <f>33685.8-14055.9</f>
        <v>19629.900000000001</v>
      </c>
      <c r="V78" s="25"/>
      <c r="W78" s="25">
        <v>39163.1</v>
      </c>
      <c r="X78" s="25"/>
      <c r="Y78" s="25"/>
      <c r="Z78" s="25">
        <f t="shared" si="9"/>
        <v>66660.399999999994</v>
      </c>
      <c r="AA78" s="23">
        <v>2024</v>
      </c>
      <c r="AB78" s="83" t="s">
        <v>125</v>
      </c>
      <c r="AC78" s="48"/>
    </row>
    <row r="79" spans="1:32" ht="30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7" t="s">
        <v>67</v>
      </c>
      <c r="S79" s="6" t="s">
        <v>40</v>
      </c>
      <c r="T79" s="94"/>
      <c r="U79" s="5">
        <v>3.5870000000000002</v>
      </c>
      <c r="V79" s="5"/>
      <c r="W79" s="5">
        <v>10</v>
      </c>
      <c r="X79" s="5"/>
      <c r="Y79" s="5"/>
      <c r="Z79" s="3">
        <f t="shared" si="9"/>
        <v>13.587</v>
      </c>
      <c r="AA79" s="6">
        <v>2024</v>
      </c>
    </row>
    <row r="80" spans="1:32" ht="4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7" t="s">
        <v>122</v>
      </c>
      <c r="S80" s="6" t="s">
        <v>1</v>
      </c>
      <c r="T80" s="5">
        <v>100</v>
      </c>
      <c r="U80" s="5"/>
      <c r="V80" s="5"/>
      <c r="W80" s="5"/>
      <c r="X80" s="5"/>
      <c r="Y80" s="5"/>
      <c r="Z80" s="3">
        <f t="shared" si="9"/>
        <v>100</v>
      </c>
      <c r="AA80" s="6">
        <v>2021</v>
      </c>
    </row>
    <row r="81" spans="1:32" s="1" customFormat="1" ht="30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7" t="s">
        <v>142</v>
      </c>
      <c r="S81" s="6" t="s">
        <v>16</v>
      </c>
      <c r="T81" s="5">
        <v>334.4</v>
      </c>
      <c r="U81" s="5"/>
      <c r="V81" s="5"/>
      <c r="W81" s="5"/>
      <c r="X81" s="5"/>
      <c r="Y81" s="5"/>
      <c r="Z81" s="3">
        <f t="shared" si="9"/>
        <v>334.4</v>
      </c>
      <c r="AA81" s="6">
        <v>2021</v>
      </c>
      <c r="AB81" s="83"/>
      <c r="AC81" s="17"/>
      <c r="AD81" s="17"/>
    </row>
    <row r="82" spans="1:32" ht="27.6" customHeight="1" x14ac:dyDescent="0.25">
      <c r="A82" s="21" t="s">
        <v>11</v>
      </c>
      <c r="B82" s="21" t="s">
        <v>12</v>
      </c>
      <c r="C82" s="21" t="s">
        <v>13</v>
      </c>
      <c r="D82" s="21" t="s">
        <v>11</v>
      </c>
      <c r="E82" s="21" t="s">
        <v>21</v>
      </c>
      <c r="F82" s="21" t="s">
        <v>11</v>
      </c>
      <c r="G82" s="21" t="s">
        <v>20</v>
      </c>
      <c r="H82" s="21" t="s">
        <v>11</v>
      </c>
      <c r="I82" s="21" t="s">
        <v>19</v>
      </c>
      <c r="J82" s="21" t="s">
        <v>12</v>
      </c>
      <c r="K82" s="21" t="s">
        <v>11</v>
      </c>
      <c r="L82" s="21" t="s">
        <v>11</v>
      </c>
      <c r="M82" s="21" t="s">
        <v>11</v>
      </c>
      <c r="N82" s="21" t="s">
        <v>11</v>
      </c>
      <c r="O82" s="21" t="s">
        <v>11</v>
      </c>
      <c r="P82" s="21" t="s">
        <v>11</v>
      </c>
      <c r="Q82" s="21" t="s">
        <v>11</v>
      </c>
      <c r="R82" s="121" t="s">
        <v>173</v>
      </c>
      <c r="S82" s="118" t="s">
        <v>34</v>
      </c>
      <c r="T82" s="25">
        <f>T83+T84</f>
        <v>1181404</v>
      </c>
      <c r="U82" s="25">
        <f>U83+U84</f>
        <v>867205.4</v>
      </c>
      <c r="V82" s="25">
        <f>V83+V84</f>
        <v>865805.5</v>
      </c>
      <c r="W82" s="25">
        <v>16712.900000000001</v>
      </c>
      <c r="X82" s="25">
        <v>16712.900000000001</v>
      </c>
      <c r="Y82" s="25">
        <v>16712.900000000001</v>
      </c>
      <c r="Z82" s="25">
        <f t="shared" si="9"/>
        <v>2964553.5999999996</v>
      </c>
      <c r="AA82" s="23">
        <v>2026</v>
      </c>
    </row>
    <row r="83" spans="1:32" ht="27" customHeight="1" x14ac:dyDescent="0.25">
      <c r="A83" s="21" t="s">
        <v>11</v>
      </c>
      <c r="B83" s="21" t="s">
        <v>12</v>
      </c>
      <c r="C83" s="21" t="s">
        <v>13</v>
      </c>
      <c r="D83" s="21" t="s">
        <v>11</v>
      </c>
      <c r="E83" s="21" t="s">
        <v>21</v>
      </c>
      <c r="F83" s="21" t="s">
        <v>11</v>
      </c>
      <c r="G83" s="21" t="s">
        <v>20</v>
      </c>
      <c r="H83" s="21" t="s">
        <v>11</v>
      </c>
      <c r="I83" s="21" t="s">
        <v>19</v>
      </c>
      <c r="J83" s="21" t="s">
        <v>12</v>
      </c>
      <c r="K83" s="21" t="s">
        <v>46</v>
      </c>
      <c r="L83" s="21" t="s">
        <v>12</v>
      </c>
      <c r="M83" s="21" t="s">
        <v>11</v>
      </c>
      <c r="N83" s="21" t="s">
        <v>11</v>
      </c>
      <c r="O83" s="21" t="s">
        <v>20</v>
      </c>
      <c r="P83" s="21" t="s">
        <v>22</v>
      </c>
      <c r="Q83" s="21" t="s">
        <v>13</v>
      </c>
      <c r="R83" s="122"/>
      <c r="S83" s="119"/>
      <c r="T83" s="24">
        <f>25805.5+12251.5-556.4-193-100-150-310-490-150-800+4439.1-798.2-8660.3</f>
        <v>30288.2</v>
      </c>
      <c r="U83" s="24">
        <f>25805.5+1399.9</f>
        <v>27205.4</v>
      </c>
      <c r="V83" s="24">
        <v>25805.5</v>
      </c>
      <c r="W83" s="24">
        <v>16712.900000000001</v>
      </c>
      <c r="X83" s="24">
        <v>16712.900000000001</v>
      </c>
      <c r="Y83" s="24">
        <v>16712.900000000001</v>
      </c>
      <c r="Z83" s="25">
        <f t="shared" ref="Z83:Z90" si="10">T83+U83+V83+W83+X83+Y83</f>
        <v>133437.79999999999</v>
      </c>
      <c r="AA83" s="23">
        <v>2026</v>
      </c>
      <c r="AB83" s="88" t="s">
        <v>146</v>
      </c>
    </row>
    <row r="84" spans="1:32" s="1" customFormat="1" ht="27" customHeight="1" x14ac:dyDescent="0.25">
      <c r="A84" s="21" t="s">
        <v>11</v>
      </c>
      <c r="B84" s="21" t="s">
        <v>12</v>
      </c>
      <c r="C84" s="21" t="s">
        <v>13</v>
      </c>
      <c r="D84" s="21" t="s">
        <v>11</v>
      </c>
      <c r="E84" s="21" t="s">
        <v>21</v>
      </c>
      <c r="F84" s="21" t="s">
        <v>11</v>
      </c>
      <c r="G84" s="21" t="s">
        <v>20</v>
      </c>
      <c r="H84" s="21" t="s">
        <v>11</v>
      </c>
      <c r="I84" s="21" t="s">
        <v>19</v>
      </c>
      <c r="J84" s="21" t="s">
        <v>12</v>
      </c>
      <c r="K84" s="21" t="s">
        <v>46</v>
      </c>
      <c r="L84" s="21" t="s">
        <v>12</v>
      </c>
      <c r="M84" s="21" t="s">
        <v>18</v>
      </c>
      <c r="N84" s="21" t="s">
        <v>22</v>
      </c>
      <c r="O84" s="21" t="s">
        <v>20</v>
      </c>
      <c r="P84" s="21" t="s">
        <v>22</v>
      </c>
      <c r="Q84" s="21" t="s">
        <v>13</v>
      </c>
      <c r="R84" s="123"/>
      <c r="S84" s="120"/>
      <c r="T84" s="24">
        <f>672000+421560+57555.8</f>
        <v>1151115.8</v>
      </c>
      <c r="U84" s="24">
        <v>840000</v>
      </c>
      <c r="V84" s="24">
        <v>840000</v>
      </c>
      <c r="W84" s="24"/>
      <c r="X84" s="24"/>
      <c r="Y84" s="24"/>
      <c r="Z84" s="25">
        <f t="shared" si="10"/>
        <v>2831115.8</v>
      </c>
      <c r="AA84" s="23">
        <v>2026</v>
      </c>
      <c r="AB84" s="83"/>
      <c r="AC84" s="17"/>
      <c r="AD84" s="17"/>
    </row>
    <row r="85" spans="1:32" s="20" customFormat="1" ht="4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7" t="s">
        <v>71</v>
      </c>
      <c r="S85" s="6" t="s">
        <v>2</v>
      </c>
      <c r="T85" s="5">
        <v>61.6</v>
      </c>
      <c r="U85" s="5">
        <v>73.599999999999994</v>
      </c>
      <c r="V85" s="5">
        <v>61.6</v>
      </c>
      <c r="W85" s="5">
        <v>12</v>
      </c>
      <c r="X85" s="5">
        <v>12</v>
      </c>
      <c r="Y85" s="5">
        <v>12</v>
      </c>
      <c r="Z85" s="5">
        <f t="shared" si="10"/>
        <v>232.79999999999998</v>
      </c>
      <c r="AA85" s="6">
        <v>2026</v>
      </c>
      <c r="AB85" s="83"/>
      <c r="AC85" s="15"/>
      <c r="AD85" s="15"/>
      <c r="AE85" s="16"/>
      <c r="AF85" s="16"/>
    </row>
    <row r="86" spans="1:32" s="2" customFormat="1" ht="45" hidden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7" t="s">
        <v>72</v>
      </c>
      <c r="S86" s="6" t="s">
        <v>35</v>
      </c>
      <c r="T86" s="94"/>
      <c r="U86" s="5"/>
      <c r="V86" s="5"/>
      <c r="W86" s="5"/>
      <c r="X86" s="5"/>
      <c r="Y86" s="5"/>
      <c r="Z86" s="3">
        <f t="shared" si="10"/>
        <v>0</v>
      </c>
      <c r="AA86" s="6">
        <v>2026</v>
      </c>
      <c r="AB86" s="86"/>
      <c r="AC86" s="15"/>
      <c r="AD86" s="15"/>
      <c r="AE86" s="16"/>
      <c r="AF86" s="16"/>
    </row>
    <row r="87" spans="1:32" s="2" customFormat="1" ht="30" hidden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7" t="s">
        <v>73</v>
      </c>
      <c r="S87" s="6" t="s">
        <v>32</v>
      </c>
      <c r="T87" s="95"/>
      <c r="U87" s="9"/>
      <c r="V87" s="9"/>
      <c r="W87" s="9"/>
      <c r="X87" s="9"/>
      <c r="Y87" s="9"/>
      <c r="Z87" s="4">
        <f t="shared" si="10"/>
        <v>0</v>
      </c>
      <c r="AA87" s="6">
        <v>2026</v>
      </c>
      <c r="AB87" s="86"/>
      <c r="AC87" s="15"/>
      <c r="AD87" s="15"/>
      <c r="AE87" s="16"/>
      <c r="AF87" s="16"/>
    </row>
    <row r="88" spans="1:32" ht="30" hidden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7" t="s">
        <v>74</v>
      </c>
      <c r="S88" s="6" t="s">
        <v>3</v>
      </c>
      <c r="T88" s="94"/>
      <c r="U88" s="5"/>
      <c r="V88" s="5"/>
      <c r="W88" s="5"/>
      <c r="X88" s="5"/>
      <c r="Y88" s="5"/>
      <c r="Z88" s="3">
        <f t="shared" si="10"/>
        <v>0</v>
      </c>
      <c r="AA88" s="6">
        <v>2026</v>
      </c>
    </row>
    <row r="89" spans="1:32" ht="30" hidden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7" t="s">
        <v>66</v>
      </c>
      <c r="S89" s="6" t="s">
        <v>40</v>
      </c>
      <c r="T89" s="94"/>
      <c r="U89" s="5"/>
      <c r="V89" s="5"/>
      <c r="W89" s="5"/>
      <c r="X89" s="5"/>
      <c r="Y89" s="5"/>
      <c r="Z89" s="3">
        <f t="shared" si="10"/>
        <v>0</v>
      </c>
      <c r="AA89" s="6">
        <v>2026</v>
      </c>
    </row>
    <row r="90" spans="1:32" ht="90" x14ac:dyDescent="0.25">
      <c r="A90" s="21" t="s">
        <v>11</v>
      </c>
      <c r="B90" s="21" t="s">
        <v>12</v>
      </c>
      <c r="C90" s="21" t="s">
        <v>13</v>
      </c>
      <c r="D90" s="21" t="s">
        <v>11</v>
      </c>
      <c r="E90" s="21" t="s">
        <v>21</v>
      </c>
      <c r="F90" s="21" t="s">
        <v>11</v>
      </c>
      <c r="G90" s="21" t="s">
        <v>20</v>
      </c>
      <c r="H90" s="21" t="s">
        <v>11</v>
      </c>
      <c r="I90" s="21" t="s">
        <v>19</v>
      </c>
      <c r="J90" s="21" t="s">
        <v>12</v>
      </c>
      <c r="K90" s="21" t="s">
        <v>11</v>
      </c>
      <c r="L90" s="21" t="s">
        <v>13</v>
      </c>
      <c r="M90" s="21" t="s">
        <v>11</v>
      </c>
      <c r="N90" s="21" t="s">
        <v>11</v>
      </c>
      <c r="O90" s="21" t="s">
        <v>19</v>
      </c>
      <c r="P90" s="21" t="s">
        <v>18</v>
      </c>
      <c r="Q90" s="21" t="s">
        <v>12</v>
      </c>
      <c r="R90" s="22" t="s">
        <v>136</v>
      </c>
      <c r="S90" s="23" t="s">
        <v>34</v>
      </c>
      <c r="T90" s="25">
        <f>360+120.4+3210+490+2354+310+291+150+672.9+100+67.3+100</f>
        <v>8225.5999999999985</v>
      </c>
      <c r="U90" s="25">
        <v>2842</v>
      </c>
      <c r="V90" s="25"/>
      <c r="W90" s="25"/>
      <c r="X90" s="25"/>
      <c r="Y90" s="25"/>
      <c r="Z90" s="25">
        <f t="shared" si="10"/>
        <v>11067.599999999999</v>
      </c>
      <c r="AA90" s="23">
        <v>2022</v>
      </c>
      <c r="AB90" s="89">
        <f>556.4+193+100+150+310+490+150+800</f>
        <v>2749.4</v>
      </c>
      <c r="AC90" s="48"/>
    </row>
    <row r="91" spans="1:32" s="1" customFormat="1" ht="33.6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7" t="s">
        <v>127</v>
      </c>
      <c r="S91" s="64" t="s">
        <v>1</v>
      </c>
      <c r="T91" s="5">
        <v>100</v>
      </c>
      <c r="U91" s="5">
        <v>100</v>
      </c>
      <c r="V91" s="5"/>
      <c r="W91" s="5"/>
      <c r="X91" s="5"/>
      <c r="Y91" s="5"/>
      <c r="Z91" s="3">
        <f>T91</f>
        <v>100</v>
      </c>
      <c r="AA91" s="6">
        <v>2022</v>
      </c>
      <c r="AB91" s="90"/>
      <c r="AC91" s="17"/>
      <c r="AD91" s="17"/>
    </row>
    <row r="92" spans="1:32" ht="27.6" customHeight="1" x14ac:dyDescent="0.25">
      <c r="A92" s="21" t="s">
        <v>11</v>
      </c>
      <c r="B92" s="21" t="s">
        <v>12</v>
      </c>
      <c r="C92" s="21" t="s">
        <v>13</v>
      </c>
      <c r="D92" s="21" t="s">
        <v>11</v>
      </c>
      <c r="E92" s="21" t="s">
        <v>21</v>
      </c>
      <c r="F92" s="21" t="s">
        <v>11</v>
      </c>
      <c r="G92" s="21" t="s">
        <v>20</v>
      </c>
      <c r="H92" s="21" t="s">
        <v>11</v>
      </c>
      <c r="I92" s="21" t="s">
        <v>19</v>
      </c>
      <c r="J92" s="21" t="s">
        <v>12</v>
      </c>
      <c r="K92" s="21" t="s">
        <v>11</v>
      </c>
      <c r="L92" s="21" t="s">
        <v>13</v>
      </c>
      <c r="M92" s="21" t="s">
        <v>11</v>
      </c>
      <c r="N92" s="21" t="s">
        <v>11</v>
      </c>
      <c r="O92" s="21" t="s">
        <v>11</v>
      </c>
      <c r="P92" s="21" t="s">
        <v>11</v>
      </c>
      <c r="Q92" s="21" t="s">
        <v>11</v>
      </c>
      <c r="R92" s="121" t="s">
        <v>129</v>
      </c>
      <c r="S92" s="118" t="s">
        <v>34</v>
      </c>
      <c r="T92" s="25">
        <f>T93+T94</f>
        <v>6045.3000000000011</v>
      </c>
      <c r="U92" s="25"/>
      <c r="V92" s="25"/>
      <c r="W92" s="25"/>
      <c r="X92" s="25"/>
      <c r="Y92" s="25"/>
      <c r="Z92" s="25">
        <f t="shared" ref="Z92:Z119" si="11">T92+U92+V92+W92+X92+Y92</f>
        <v>6045.3000000000011</v>
      </c>
      <c r="AA92" s="23">
        <v>2021</v>
      </c>
      <c r="AB92" s="90"/>
      <c r="AC92" s="48"/>
    </row>
    <row r="93" spans="1:32" ht="29.45" customHeight="1" x14ac:dyDescent="0.25">
      <c r="A93" s="21" t="s">
        <v>11</v>
      </c>
      <c r="B93" s="21" t="s">
        <v>12</v>
      </c>
      <c r="C93" s="21" t="s">
        <v>13</v>
      </c>
      <c r="D93" s="21" t="s">
        <v>11</v>
      </c>
      <c r="E93" s="21" t="s">
        <v>21</v>
      </c>
      <c r="F93" s="21" t="s">
        <v>11</v>
      </c>
      <c r="G93" s="21" t="s">
        <v>20</v>
      </c>
      <c r="H93" s="21" t="s">
        <v>11</v>
      </c>
      <c r="I93" s="21" t="s">
        <v>19</v>
      </c>
      <c r="J93" s="21" t="s">
        <v>12</v>
      </c>
      <c r="K93" s="21" t="s">
        <v>11</v>
      </c>
      <c r="L93" s="21" t="s">
        <v>13</v>
      </c>
      <c r="M93" s="21" t="s">
        <v>41</v>
      </c>
      <c r="N93" s="21" t="s">
        <v>11</v>
      </c>
      <c r="O93" s="21" t="s">
        <v>19</v>
      </c>
      <c r="P93" s="21" t="s">
        <v>18</v>
      </c>
      <c r="Q93" s="21" t="s">
        <v>12</v>
      </c>
      <c r="R93" s="122"/>
      <c r="S93" s="119"/>
      <c r="T93" s="24">
        <f>2287.7-1078.6</f>
        <v>1209.0999999999999</v>
      </c>
      <c r="U93" s="24"/>
      <c r="V93" s="24"/>
      <c r="W93" s="24"/>
      <c r="X93" s="24"/>
      <c r="Y93" s="24"/>
      <c r="Z93" s="25">
        <f t="shared" si="11"/>
        <v>1209.0999999999999</v>
      </c>
      <c r="AA93" s="23">
        <v>2021</v>
      </c>
      <c r="AB93" s="91">
        <f>T93+T97+T101+T105+T109+T113+T117</f>
        <v>41235.9</v>
      </c>
    </row>
    <row r="94" spans="1:32" ht="28.9" customHeight="1" x14ac:dyDescent="0.25">
      <c r="A94" s="21" t="s">
        <v>11</v>
      </c>
      <c r="B94" s="21" t="s">
        <v>12</v>
      </c>
      <c r="C94" s="21" t="s">
        <v>13</v>
      </c>
      <c r="D94" s="21" t="s">
        <v>11</v>
      </c>
      <c r="E94" s="21" t="s">
        <v>21</v>
      </c>
      <c r="F94" s="21" t="s">
        <v>11</v>
      </c>
      <c r="G94" s="21" t="s">
        <v>20</v>
      </c>
      <c r="H94" s="21" t="s">
        <v>11</v>
      </c>
      <c r="I94" s="21" t="s">
        <v>19</v>
      </c>
      <c r="J94" s="21" t="s">
        <v>12</v>
      </c>
      <c r="K94" s="21" t="s">
        <v>11</v>
      </c>
      <c r="L94" s="21" t="s">
        <v>13</v>
      </c>
      <c r="M94" s="21" t="s">
        <v>12</v>
      </c>
      <c r="N94" s="21" t="s">
        <v>11</v>
      </c>
      <c r="O94" s="21" t="s">
        <v>19</v>
      </c>
      <c r="P94" s="21" t="s">
        <v>18</v>
      </c>
      <c r="Q94" s="21" t="s">
        <v>12</v>
      </c>
      <c r="R94" s="123"/>
      <c r="S94" s="120"/>
      <c r="T94" s="24">
        <f>9150.7-4314.5</f>
        <v>4836.2000000000007</v>
      </c>
      <c r="U94" s="24"/>
      <c r="V94" s="24"/>
      <c r="W94" s="24"/>
      <c r="X94" s="24"/>
      <c r="Y94" s="24"/>
      <c r="Z94" s="25">
        <f t="shared" si="11"/>
        <v>4836.2000000000007</v>
      </c>
      <c r="AA94" s="23">
        <v>2021</v>
      </c>
      <c r="AB94" s="91">
        <f>T94+T98+T102+T106+T110+T114+T118</f>
        <v>188240.69999999998</v>
      </c>
    </row>
    <row r="95" spans="1:32" ht="35.450000000000003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7" t="s">
        <v>130</v>
      </c>
      <c r="S95" s="6" t="s">
        <v>16</v>
      </c>
      <c r="T95" s="99">
        <v>14.76</v>
      </c>
      <c r="U95" s="5"/>
      <c r="V95" s="5"/>
      <c r="W95" s="5"/>
      <c r="X95" s="5"/>
      <c r="Y95" s="5"/>
      <c r="Z95" s="73">
        <f t="shared" si="11"/>
        <v>14.76</v>
      </c>
      <c r="AA95" s="6">
        <v>2021</v>
      </c>
      <c r="AB95" s="88"/>
    </row>
    <row r="96" spans="1:32" ht="27.6" customHeight="1" x14ac:dyDescent="0.25">
      <c r="A96" s="21" t="s">
        <v>11</v>
      </c>
      <c r="B96" s="21" t="s">
        <v>12</v>
      </c>
      <c r="C96" s="21" t="s">
        <v>13</v>
      </c>
      <c r="D96" s="21" t="s">
        <v>11</v>
      </c>
      <c r="E96" s="21" t="s">
        <v>21</v>
      </c>
      <c r="F96" s="21" t="s">
        <v>11</v>
      </c>
      <c r="G96" s="21" t="s">
        <v>20</v>
      </c>
      <c r="H96" s="21" t="s">
        <v>11</v>
      </c>
      <c r="I96" s="21" t="s">
        <v>19</v>
      </c>
      <c r="J96" s="21" t="s">
        <v>12</v>
      </c>
      <c r="K96" s="21" t="s">
        <v>11</v>
      </c>
      <c r="L96" s="21" t="s">
        <v>13</v>
      </c>
      <c r="M96" s="21" t="s">
        <v>11</v>
      </c>
      <c r="N96" s="21" t="s">
        <v>11</v>
      </c>
      <c r="O96" s="21" t="s">
        <v>11</v>
      </c>
      <c r="P96" s="21" t="s">
        <v>11</v>
      </c>
      <c r="Q96" s="21" t="s">
        <v>11</v>
      </c>
      <c r="R96" s="121" t="s">
        <v>150</v>
      </c>
      <c r="S96" s="118" t="s">
        <v>34</v>
      </c>
      <c r="T96" s="25">
        <f>T97+T98</f>
        <v>113538.2</v>
      </c>
      <c r="U96" s="25"/>
      <c r="V96" s="25"/>
      <c r="W96" s="25"/>
      <c r="X96" s="25"/>
      <c r="Y96" s="25"/>
      <c r="Z96" s="25">
        <f t="shared" si="11"/>
        <v>113538.2</v>
      </c>
      <c r="AA96" s="23">
        <v>2021</v>
      </c>
      <c r="AB96" s="90"/>
      <c r="AC96" s="48"/>
    </row>
    <row r="97" spans="1:29" ht="27.6" customHeight="1" x14ac:dyDescent="0.25">
      <c r="A97" s="21" t="s">
        <v>11</v>
      </c>
      <c r="B97" s="21" t="s">
        <v>12</v>
      </c>
      <c r="C97" s="21" t="s">
        <v>13</v>
      </c>
      <c r="D97" s="21" t="s">
        <v>11</v>
      </c>
      <c r="E97" s="21" t="s">
        <v>21</v>
      </c>
      <c r="F97" s="21" t="s">
        <v>11</v>
      </c>
      <c r="G97" s="21" t="s">
        <v>20</v>
      </c>
      <c r="H97" s="21" t="s">
        <v>11</v>
      </c>
      <c r="I97" s="21" t="s">
        <v>19</v>
      </c>
      <c r="J97" s="21" t="s">
        <v>12</v>
      </c>
      <c r="K97" s="21" t="s">
        <v>11</v>
      </c>
      <c r="L97" s="21" t="s">
        <v>13</v>
      </c>
      <c r="M97" s="21" t="s">
        <v>41</v>
      </c>
      <c r="N97" s="21" t="s">
        <v>11</v>
      </c>
      <c r="O97" s="21" t="s">
        <v>19</v>
      </c>
      <c r="P97" s="21" t="s">
        <v>18</v>
      </c>
      <c r="Q97" s="21" t="s">
        <v>12</v>
      </c>
      <c r="R97" s="122"/>
      <c r="S97" s="119"/>
      <c r="T97" s="24">
        <f>30000-7292.3</f>
        <v>22707.7</v>
      </c>
      <c r="U97" s="24"/>
      <c r="V97" s="24"/>
      <c r="W97" s="24"/>
      <c r="X97" s="24"/>
      <c r="Y97" s="24"/>
      <c r="Z97" s="25">
        <f t="shared" si="11"/>
        <v>22707.7</v>
      </c>
      <c r="AA97" s="23">
        <v>2021</v>
      </c>
      <c r="AB97" s="90"/>
    </row>
    <row r="98" spans="1:29" ht="27.6" customHeight="1" x14ac:dyDescent="0.25">
      <c r="A98" s="21" t="s">
        <v>11</v>
      </c>
      <c r="B98" s="21" t="s">
        <v>12</v>
      </c>
      <c r="C98" s="21" t="s">
        <v>13</v>
      </c>
      <c r="D98" s="21" t="s">
        <v>11</v>
      </c>
      <c r="E98" s="21" t="s">
        <v>21</v>
      </c>
      <c r="F98" s="21" t="s">
        <v>11</v>
      </c>
      <c r="G98" s="21" t="s">
        <v>20</v>
      </c>
      <c r="H98" s="21" t="s">
        <v>11</v>
      </c>
      <c r="I98" s="21" t="s">
        <v>19</v>
      </c>
      <c r="J98" s="21" t="s">
        <v>12</v>
      </c>
      <c r="K98" s="21" t="s">
        <v>11</v>
      </c>
      <c r="L98" s="21" t="s">
        <v>13</v>
      </c>
      <c r="M98" s="21" t="s">
        <v>12</v>
      </c>
      <c r="N98" s="21" t="s">
        <v>11</v>
      </c>
      <c r="O98" s="21" t="s">
        <v>19</v>
      </c>
      <c r="P98" s="21" t="s">
        <v>18</v>
      </c>
      <c r="Q98" s="21" t="s">
        <v>12</v>
      </c>
      <c r="R98" s="123"/>
      <c r="S98" s="120"/>
      <c r="T98" s="24">
        <f>120000-29169.5</f>
        <v>90830.5</v>
      </c>
      <c r="U98" s="24"/>
      <c r="V98" s="24"/>
      <c r="W98" s="24"/>
      <c r="X98" s="24"/>
      <c r="Y98" s="24"/>
      <c r="Z98" s="25">
        <f t="shared" si="11"/>
        <v>90830.5</v>
      </c>
      <c r="AA98" s="23">
        <v>2021</v>
      </c>
      <c r="AB98" s="90"/>
    </row>
    <row r="99" spans="1:29" ht="33.6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7" t="s">
        <v>131</v>
      </c>
      <c r="S99" s="6" t="s">
        <v>2</v>
      </c>
      <c r="T99" s="66">
        <v>3.7909999999999999</v>
      </c>
      <c r="U99" s="66"/>
      <c r="V99" s="66"/>
      <c r="W99" s="66"/>
      <c r="X99" s="66"/>
      <c r="Y99" s="66"/>
      <c r="Z99" s="67">
        <f t="shared" si="11"/>
        <v>3.7909999999999999</v>
      </c>
      <c r="AA99" s="6">
        <v>2021</v>
      </c>
      <c r="AB99" s="88"/>
    </row>
    <row r="100" spans="1:29" ht="27.6" customHeight="1" x14ac:dyDescent="0.25">
      <c r="A100" s="21" t="s">
        <v>11</v>
      </c>
      <c r="B100" s="21" t="s">
        <v>12</v>
      </c>
      <c r="C100" s="21" t="s">
        <v>13</v>
      </c>
      <c r="D100" s="21" t="s">
        <v>11</v>
      </c>
      <c r="E100" s="21" t="s">
        <v>21</v>
      </c>
      <c r="F100" s="21" t="s">
        <v>11</v>
      </c>
      <c r="G100" s="21" t="s">
        <v>20</v>
      </c>
      <c r="H100" s="21" t="s">
        <v>11</v>
      </c>
      <c r="I100" s="21" t="s">
        <v>19</v>
      </c>
      <c r="J100" s="21" t="s">
        <v>12</v>
      </c>
      <c r="K100" s="21" t="s">
        <v>11</v>
      </c>
      <c r="L100" s="21" t="s">
        <v>13</v>
      </c>
      <c r="M100" s="21" t="s">
        <v>11</v>
      </c>
      <c r="N100" s="21" t="s">
        <v>11</v>
      </c>
      <c r="O100" s="21" t="s">
        <v>11</v>
      </c>
      <c r="P100" s="21" t="s">
        <v>11</v>
      </c>
      <c r="Q100" s="21" t="s">
        <v>11</v>
      </c>
      <c r="R100" s="121" t="s">
        <v>155</v>
      </c>
      <c r="S100" s="118" t="s">
        <v>34</v>
      </c>
      <c r="T100" s="25">
        <f>T101+T102</f>
        <v>66221.3</v>
      </c>
      <c r="U100" s="25"/>
      <c r="V100" s="25"/>
      <c r="W100" s="25"/>
      <c r="X100" s="25"/>
      <c r="Y100" s="25"/>
      <c r="Z100" s="25">
        <f t="shared" si="11"/>
        <v>66221.3</v>
      </c>
      <c r="AA100" s="23">
        <v>2021</v>
      </c>
      <c r="AB100" s="90"/>
      <c r="AC100" s="48"/>
    </row>
    <row r="101" spans="1:29" ht="27.6" customHeight="1" x14ac:dyDescent="0.25">
      <c r="A101" s="21" t="s">
        <v>11</v>
      </c>
      <c r="B101" s="21" t="s">
        <v>12</v>
      </c>
      <c r="C101" s="21" t="s">
        <v>13</v>
      </c>
      <c r="D101" s="21" t="s">
        <v>11</v>
      </c>
      <c r="E101" s="21" t="s">
        <v>21</v>
      </c>
      <c r="F101" s="21" t="s">
        <v>11</v>
      </c>
      <c r="G101" s="21" t="s">
        <v>20</v>
      </c>
      <c r="H101" s="21" t="s">
        <v>11</v>
      </c>
      <c r="I101" s="21" t="s">
        <v>19</v>
      </c>
      <c r="J101" s="21" t="s">
        <v>12</v>
      </c>
      <c r="K101" s="21" t="s">
        <v>11</v>
      </c>
      <c r="L101" s="21" t="s">
        <v>13</v>
      </c>
      <c r="M101" s="21" t="s">
        <v>41</v>
      </c>
      <c r="N101" s="21" t="s">
        <v>11</v>
      </c>
      <c r="O101" s="21" t="s">
        <v>19</v>
      </c>
      <c r="P101" s="21" t="s">
        <v>18</v>
      </c>
      <c r="Q101" s="21" t="s">
        <v>12</v>
      </c>
      <c r="R101" s="122"/>
      <c r="S101" s="119"/>
      <c r="T101" s="24">
        <f>20771.8-12187.1</f>
        <v>8584.6999999999989</v>
      </c>
      <c r="U101" s="24"/>
      <c r="V101" s="24"/>
      <c r="W101" s="24"/>
      <c r="X101" s="24"/>
      <c r="Y101" s="24"/>
      <c r="Z101" s="25">
        <f t="shared" si="11"/>
        <v>8584.6999999999989</v>
      </c>
      <c r="AA101" s="23">
        <v>2021</v>
      </c>
      <c r="AB101" s="90"/>
    </row>
    <row r="102" spans="1:29" ht="27.6" customHeight="1" x14ac:dyDescent="0.25">
      <c r="A102" s="21" t="s">
        <v>11</v>
      </c>
      <c r="B102" s="21" t="s">
        <v>12</v>
      </c>
      <c r="C102" s="21" t="s">
        <v>13</v>
      </c>
      <c r="D102" s="21" t="s">
        <v>11</v>
      </c>
      <c r="E102" s="21" t="s">
        <v>21</v>
      </c>
      <c r="F102" s="21" t="s">
        <v>11</v>
      </c>
      <c r="G102" s="21" t="s">
        <v>20</v>
      </c>
      <c r="H102" s="21" t="s">
        <v>11</v>
      </c>
      <c r="I102" s="21" t="s">
        <v>19</v>
      </c>
      <c r="J102" s="21" t="s">
        <v>12</v>
      </c>
      <c r="K102" s="21" t="s">
        <v>11</v>
      </c>
      <c r="L102" s="21" t="s">
        <v>13</v>
      </c>
      <c r="M102" s="21" t="s">
        <v>12</v>
      </c>
      <c r="N102" s="21" t="s">
        <v>11</v>
      </c>
      <c r="O102" s="21" t="s">
        <v>19</v>
      </c>
      <c r="P102" s="21" t="s">
        <v>18</v>
      </c>
      <c r="Q102" s="21" t="s">
        <v>12</v>
      </c>
      <c r="R102" s="123"/>
      <c r="S102" s="120"/>
      <c r="T102" s="24">
        <f>83087-25450.4</f>
        <v>57636.6</v>
      </c>
      <c r="U102" s="24"/>
      <c r="V102" s="24"/>
      <c r="W102" s="24"/>
      <c r="X102" s="24"/>
      <c r="Y102" s="24"/>
      <c r="Z102" s="25">
        <f t="shared" si="11"/>
        <v>57636.6</v>
      </c>
      <c r="AA102" s="23">
        <v>2021</v>
      </c>
      <c r="AB102" s="90"/>
    </row>
    <row r="103" spans="1:29" ht="39.6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7" t="s">
        <v>131</v>
      </c>
      <c r="S103" s="6" t="s">
        <v>2</v>
      </c>
      <c r="T103" s="66">
        <v>1.6539999999999999</v>
      </c>
      <c r="U103" s="66"/>
      <c r="V103" s="66"/>
      <c r="W103" s="66"/>
      <c r="X103" s="66"/>
      <c r="Y103" s="66"/>
      <c r="Z103" s="67">
        <f t="shared" si="11"/>
        <v>1.6539999999999999</v>
      </c>
      <c r="AA103" s="6">
        <v>2021</v>
      </c>
      <c r="AB103" s="88"/>
    </row>
    <row r="104" spans="1:29" ht="27.6" customHeight="1" x14ac:dyDescent="0.25">
      <c r="A104" s="21" t="s">
        <v>11</v>
      </c>
      <c r="B104" s="21" t="s">
        <v>12</v>
      </c>
      <c r="C104" s="21" t="s">
        <v>13</v>
      </c>
      <c r="D104" s="21" t="s">
        <v>11</v>
      </c>
      <c r="E104" s="21" t="s">
        <v>21</v>
      </c>
      <c r="F104" s="21" t="s">
        <v>11</v>
      </c>
      <c r="G104" s="21" t="s">
        <v>20</v>
      </c>
      <c r="H104" s="21" t="s">
        <v>11</v>
      </c>
      <c r="I104" s="21" t="s">
        <v>19</v>
      </c>
      <c r="J104" s="21" t="s">
        <v>12</v>
      </c>
      <c r="K104" s="21" t="s">
        <v>11</v>
      </c>
      <c r="L104" s="21" t="s">
        <v>13</v>
      </c>
      <c r="M104" s="21" t="s">
        <v>11</v>
      </c>
      <c r="N104" s="21" t="s">
        <v>11</v>
      </c>
      <c r="O104" s="21" t="s">
        <v>11</v>
      </c>
      <c r="P104" s="21" t="s">
        <v>11</v>
      </c>
      <c r="Q104" s="21" t="s">
        <v>11</v>
      </c>
      <c r="R104" s="121" t="s">
        <v>151</v>
      </c>
      <c r="S104" s="118" t="s">
        <v>34</v>
      </c>
      <c r="T104" s="25">
        <f>T105+T106</f>
        <v>13600</v>
      </c>
      <c r="U104" s="25"/>
      <c r="V104" s="25"/>
      <c r="W104" s="25"/>
      <c r="X104" s="25"/>
      <c r="Y104" s="25"/>
      <c r="Z104" s="25">
        <f t="shared" si="11"/>
        <v>13600</v>
      </c>
      <c r="AA104" s="23">
        <v>2021</v>
      </c>
      <c r="AB104" s="90"/>
      <c r="AC104" s="48"/>
    </row>
    <row r="105" spans="1:29" ht="27.6" customHeight="1" x14ac:dyDescent="0.25">
      <c r="A105" s="21" t="s">
        <v>11</v>
      </c>
      <c r="B105" s="21" t="s">
        <v>12</v>
      </c>
      <c r="C105" s="21" t="s">
        <v>13</v>
      </c>
      <c r="D105" s="21" t="s">
        <v>11</v>
      </c>
      <c r="E105" s="21" t="s">
        <v>21</v>
      </c>
      <c r="F105" s="21" t="s">
        <v>11</v>
      </c>
      <c r="G105" s="21" t="s">
        <v>20</v>
      </c>
      <c r="H105" s="21" t="s">
        <v>11</v>
      </c>
      <c r="I105" s="21" t="s">
        <v>19</v>
      </c>
      <c r="J105" s="21" t="s">
        <v>12</v>
      </c>
      <c r="K105" s="21" t="s">
        <v>11</v>
      </c>
      <c r="L105" s="21" t="s">
        <v>13</v>
      </c>
      <c r="M105" s="21" t="s">
        <v>41</v>
      </c>
      <c r="N105" s="21" t="s">
        <v>11</v>
      </c>
      <c r="O105" s="21" t="s">
        <v>19</v>
      </c>
      <c r="P105" s="21" t="s">
        <v>18</v>
      </c>
      <c r="Q105" s="21" t="s">
        <v>12</v>
      </c>
      <c r="R105" s="122"/>
      <c r="S105" s="119"/>
      <c r="T105" s="24">
        <v>2720</v>
      </c>
      <c r="U105" s="24"/>
      <c r="V105" s="24"/>
      <c r="W105" s="24"/>
      <c r="X105" s="24"/>
      <c r="Y105" s="24"/>
      <c r="Z105" s="25">
        <f t="shared" si="11"/>
        <v>2720</v>
      </c>
      <c r="AA105" s="23">
        <v>2021</v>
      </c>
      <c r="AB105" s="90"/>
    </row>
    <row r="106" spans="1:29" ht="27.6" customHeight="1" x14ac:dyDescent="0.25">
      <c r="A106" s="21" t="s">
        <v>11</v>
      </c>
      <c r="B106" s="21" t="s">
        <v>12</v>
      </c>
      <c r="C106" s="21" t="s">
        <v>13</v>
      </c>
      <c r="D106" s="21" t="s">
        <v>11</v>
      </c>
      <c r="E106" s="21" t="s">
        <v>21</v>
      </c>
      <c r="F106" s="21" t="s">
        <v>11</v>
      </c>
      <c r="G106" s="21" t="s">
        <v>20</v>
      </c>
      <c r="H106" s="21" t="s">
        <v>11</v>
      </c>
      <c r="I106" s="21" t="s">
        <v>19</v>
      </c>
      <c r="J106" s="21" t="s">
        <v>12</v>
      </c>
      <c r="K106" s="21" t="s">
        <v>11</v>
      </c>
      <c r="L106" s="21" t="s">
        <v>13</v>
      </c>
      <c r="M106" s="21" t="s">
        <v>12</v>
      </c>
      <c r="N106" s="21" t="s">
        <v>11</v>
      </c>
      <c r="O106" s="21" t="s">
        <v>19</v>
      </c>
      <c r="P106" s="21" t="s">
        <v>18</v>
      </c>
      <c r="Q106" s="21" t="s">
        <v>12</v>
      </c>
      <c r="R106" s="123"/>
      <c r="S106" s="120"/>
      <c r="T106" s="24">
        <v>10880</v>
      </c>
      <c r="U106" s="24"/>
      <c r="V106" s="24"/>
      <c r="W106" s="24"/>
      <c r="X106" s="24"/>
      <c r="Y106" s="24"/>
      <c r="Z106" s="25">
        <f t="shared" si="11"/>
        <v>10880</v>
      </c>
      <c r="AA106" s="23">
        <v>2021</v>
      </c>
      <c r="AB106" s="90"/>
    </row>
    <row r="107" spans="1:29" ht="35.450000000000003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7" t="s">
        <v>67</v>
      </c>
      <c r="S107" s="6" t="s">
        <v>40</v>
      </c>
      <c r="T107" s="66">
        <v>1.893</v>
      </c>
      <c r="U107" s="66"/>
      <c r="V107" s="66"/>
      <c r="W107" s="66"/>
      <c r="X107" s="66"/>
      <c r="Y107" s="66"/>
      <c r="Z107" s="67">
        <f t="shared" si="11"/>
        <v>1.893</v>
      </c>
      <c r="AA107" s="6">
        <v>2021</v>
      </c>
      <c r="AB107" s="88"/>
    </row>
    <row r="108" spans="1:29" ht="27.6" customHeight="1" x14ac:dyDescent="0.25">
      <c r="A108" s="21" t="s">
        <v>11</v>
      </c>
      <c r="B108" s="21" t="s">
        <v>12</v>
      </c>
      <c r="C108" s="21" t="s">
        <v>13</v>
      </c>
      <c r="D108" s="21" t="s">
        <v>11</v>
      </c>
      <c r="E108" s="21" t="s">
        <v>21</v>
      </c>
      <c r="F108" s="21" t="s">
        <v>11</v>
      </c>
      <c r="G108" s="21" t="s">
        <v>20</v>
      </c>
      <c r="H108" s="21" t="s">
        <v>11</v>
      </c>
      <c r="I108" s="21" t="s">
        <v>19</v>
      </c>
      <c r="J108" s="21" t="s">
        <v>12</v>
      </c>
      <c r="K108" s="21" t="s">
        <v>11</v>
      </c>
      <c r="L108" s="21" t="s">
        <v>13</v>
      </c>
      <c r="M108" s="21" t="s">
        <v>11</v>
      </c>
      <c r="N108" s="21" t="s">
        <v>11</v>
      </c>
      <c r="O108" s="21" t="s">
        <v>11</v>
      </c>
      <c r="P108" s="21" t="s">
        <v>11</v>
      </c>
      <c r="Q108" s="21" t="s">
        <v>11</v>
      </c>
      <c r="R108" s="121" t="s">
        <v>149</v>
      </c>
      <c r="S108" s="118" t="s">
        <v>34</v>
      </c>
      <c r="T108" s="25">
        <f>T109+T110</f>
        <v>2816</v>
      </c>
      <c r="U108" s="25"/>
      <c r="V108" s="25"/>
      <c r="W108" s="25"/>
      <c r="X108" s="25"/>
      <c r="Y108" s="25"/>
      <c r="Z108" s="25">
        <f t="shared" si="11"/>
        <v>2816</v>
      </c>
      <c r="AA108" s="23">
        <v>2021</v>
      </c>
      <c r="AB108" s="90"/>
      <c r="AC108" s="48"/>
    </row>
    <row r="109" spans="1:29" ht="27.6" customHeight="1" x14ac:dyDescent="0.25">
      <c r="A109" s="21" t="s">
        <v>11</v>
      </c>
      <c r="B109" s="21" t="s">
        <v>12</v>
      </c>
      <c r="C109" s="21" t="s">
        <v>13</v>
      </c>
      <c r="D109" s="21" t="s">
        <v>11</v>
      </c>
      <c r="E109" s="21" t="s">
        <v>21</v>
      </c>
      <c r="F109" s="21" t="s">
        <v>11</v>
      </c>
      <c r="G109" s="21" t="s">
        <v>20</v>
      </c>
      <c r="H109" s="21" t="s">
        <v>11</v>
      </c>
      <c r="I109" s="21" t="s">
        <v>19</v>
      </c>
      <c r="J109" s="21" t="s">
        <v>12</v>
      </c>
      <c r="K109" s="21" t="s">
        <v>11</v>
      </c>
      <c r="L109" s="21" t="s">
        <v>13</v>
      </c>
      <c r="M109" s="21" t="s">
        <v>41</v>
      </c>
      <c r="N109" s="21" t="s">
        <v>11</v>
      </c>
      <c r="O109" s="21" t="s">
        <v>19</v>
      </c>
      <c r="P109" s="21" t="s">
        <v>18</v>
      </c>
      <c r="Q109" s="21" t="s">
        <v>12</v>
      </c>
      <c r="R109" s="122"/>
      <c r="S109" s="119"/>
      <c r="T109" s="24">
        <f>900-336.8</f>
        <v>563.20000000000005</v>
      </c>
      <c r="U109" s="24"/>
      <c r="V109" s="24"/>
      <c r="W109" s="24"/>
      <c r="X109" s="24"/>
      <c r="Y109" s="24"/>
      <c r="Z109" s="25">
        <f t="shared" si="11"/>
        <v>563.20000000000005</v>
      </c>
      <c r="AA109" s="23">
        <v>2021</v>
      </c>
      <c r="AB109" s="90"/>
    </row>
    <row r="110" spans="1:29" ht="27.6" customHeight="1" x14ac:dyDescent="0.25">
      <c r="A110" s="21" t="s">
        <v>11</v>
      </c>
      <c r="B110" s="21" t="s">
        <v>12</v>
      </c>
      <c r="C110" s="21" t="s">
        <v>13</v>
      </c>
      <c r="D110" s="21" t="s">
        <v>11</v>
      </c>
      <c r="E110" s="21" t="s">
        <v>21</v>
      </c>
      <c r="F110" s="21" t="s">
        <v>11</v>
      </c>
      <c r="G110" s="21" t="s">
        <v>20</v>
      </c>
      <c r="H110" s="21" t="s">
        <v>11</v>
      </c>
      <c r="I110" s="21" t="s">
        <v>19</v>
      </c>
      <c r="J110" s="21" t="s">
        <v>12</v>
      </c>
      <c r="K110" s="21" t="s">
        <v>11</v>
      </c>
      <c r="L110" s="21" t="s">
        <v>13</v>
      </c>
      <c r="M110" s="21" t="s">
        <v>12</v>
      </c>
      <c r="N110" s="21" t="s">
        <v>11</v>
      </c>
      <c r="O110" s="21" t="s">
        <v>19</v>
      </c>
      <c r="P110" s="21" t="s">
        <v>18</v>
      </c>
      <c r="Q110" s="21" t="s">
        <v>12</v>
      </c>
      <c r="R110" s="123"/>
      <c r="S110" s="120"/>
      <c r="T110" s="24">
        <f>3600-1347.2</f>
        <v>2252.8000000000002</v>
      </c>
      <c r="U110" s="24"/>
      <c r="V110" s="24"/>
      <c r="W110" s="24"/>
      <c r="X110" s="24"/>
      <c r="Y110" s="24"/>
      <c r="Z110" s="25">
        <f t="shared" si="11"/>
        <v>2252.8000000000002</v>
      </c>
      <c r="AA110" s="23">
        <v>2021</v>
      </c>
      <c r="AB110" s="90"/>
    </row>
    <row r="111" spans="1:29" ht="3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7" t="s">
        <v>67</v>
      </c>
      <c r="S111" s="6" t="s">
        <v>40</v>
      </c>
      <c r="T111" s="5">
        <v>0.5</v>
      </c>
      <c r="U111" s="5"/>
      <c r="V111" s="5"/>
      <c r="W111" s="5"/>
      <c r="X111" s="5"/>
      <c r="Y111" s="5"/>
      <c r="Z111" s="3">
        <f t="shared" si="11"/>
        <v>0.5</v>
      </c>
      <c r="AA111" s="6">
        <v>2021</v>
      </c>
      <c r="AB111" s="88"/>
    </row>
    <row r="112" spans="1:29" ht="27.6" customHeight="1" x14ac:dyDescent="0.25">
      <c r="A112" s="21" t="s">
        <v>11</v>
      </c>
      <c r="B112" s="21" t="s">
        <v>12</v>
      </c>
      <c r="C112" s="21" t="s">
        <v>13</v>
      </c>
      <c r="D112" s="21" t="s">
        <v>11</v>
      </c>
      <c r="E112" s="21" t="s">
        <v>21</v>
      </c>
      <c r="F112" s="21" t="s">
        <v>11</v>
      </c>
      <c r="G112" s="21" t="s">
        <v>20</v>
      </c>
      <c r="H112" s="21" t="s">
        <v>11</v>
      </c>
      <c r="I112" s="21" t="s">
        <v>19</v>
      </c>
      <c r="J112" s="21" t="s">
        <v>12</v>
      </c>
      <c r="K112" s="21" t="s">
        <v>11</v>
      </c>
      <c r="L112" s="21" t="s">
        <v>13</v>
      </c>
      <c r="M112" s="21" t="s">
        <v>11</v>
      </c>
      <c r="N112" s="21" t="s">
        <v>11</v>
      </c>
      <c r="O112" s="21" t="s">
        <v>11</v>
      </c>
      <c r="P112" s="21" t="s">
        <v>11</v>
      </c>
      <c r="Q112" s="21" t="s">
        <v>11</v>
      </c>
      <c r="R112" s="121" t="s">
        <v>152</v>
      </c>
      <c r="S112" s="118" t="s">
        <v>34</v>
      </c>
      <c r="T112" s="25">
        <f>T113+T114</f>
        <v>23558.899999999998</v>
      </c>
      <c r="U112" s="25"/>
      <c r="V112" s="25"/>
      <c r="W112" s="25"/>
      <c r="X112" s="25"/>
      <c r="Y112" s="25"/>
      <c r="Z112" s="25">
        <f t="shared" si="11"/>
        <v>23558.899999999998</v>
      </c>
      <c r="AA112" s="23">
        <v>2021</v>
      </c>
      <c r="AB112" s="90"/>
      <c r="AC112" s="48"/>
    </row>
    <row r="113" spans="1:29" ht="27.6" customHeight="1" x14ac:dyDescent="0.25">
      <c r="A113" s="21" t="s">
        <v>11</v>
      </c>
      <c r="B113" s="21" t="s">
        <v>12</v>
      </c>
      <c r="C113" s="21" t="s">
        <v>13</v>
      </c>
      <c r="D113" s="21" t="s">
        <v>11</v>
      </c>
      <c r="E113" s="21" t="s">
        <v>21</v>
      </c>
      <c r="F113" s="21" t="s">
        <v>11</v>
      </c>
      <c r="G113" s="21" t="s">
        <v>20</v>
      </c>
      <c r="H113" s="21" t="s">
        <v>11</v>
      </c>
      <c r="I113" s="21" t="s">
        <v>19</v>
      </c>
      <c r="J113" s="21" t="s">
        <v>12</v>
      </c>
      <c r="K113" s="21" t="s">
        <v>11</v>
      </c>
      <c r="L113" s="21" t="s">
        <v>13</v>
      </c>
      <c r="M113" s="21" t="s">
        <v>41</v>
      </c>
      <c r="N113" s="21" t="s">
        <v>11</v>
      </c>
      <c r="O113" s="21" t="s">
        <v>19</v>
      </c>
      <c r="P113" s="21" t="s">
        <v>18</v>
      </c>
      <c r="Q113" s="21" t="s">
        <v>12</v>
      </c>
      <c r="R113" s="122"/>
      <c r="S113" s="119"/>
      <c r="T113" s="24">
        <f>6288.6-1576.8</f>
        <v>4711.8</v>
      </c>
      <c r="U113" s="24"/>
      <c r="V113" s="24"/>
      <c r="W113" s="24"/>
      <c r="X113" s="24"/>
      <c r="Y113" s="24"/>
      <c r="Z113" s="25">
        <f t="shared" si="11"/>
        <v>4711.8</v>
      </c>
      <c r="AA113" s="23">
        <v>2021</v>
      </c>
      <c r="AB113" s="90"/>
    </row>
    <row r="114" spans="1:29" ht="27.6" customHeight="1" x14ac:dyDescent="0.25">
      <c r="A114" s="21" t="s">
        <v>11</v>
      </c>
      <c r="B114" s="21" t="s">
        <v>12</v>
      </c>
      <c r="C114" s="21" t="s">
        <v>13</v>
      </c>
      <c r="D114" s="21" t="s">
        <v>11</v>
      </c>
      <c r="E114" s="21" t="s">
        <v>21</v>
      </c>
      <c r="F114" s="21" t="s">
        <v>11</v>
      </c>
      <c r="G114" s="21" t="s">
        <v>20</v>
      </c>
      <c r="H114" s="21" t="s">
        <v>11</v>
      </c>
      <c r="I114" s="21" t="s">
        <v>19</v>
      </c>
      <c r="J114" s="21" t="s">
        <v>12</v>
      </c>
      <c r="K114" s="21" t="s">
        <v>11</v>
      </c>
      <c r="L114" s="21" t="s">
        <v>13</v>
      </c>
      <c r="M114" s="21" t="s">
        <v>12</v>
      </c>
      <c r="N114" s="21" t="s">
        <v>11</v>
      </c>
      <c r="O114" s="21" t="s">
        <v>19</v>
      </c>
      <c r="P114" s="21" t="s">
        <v>18</v>
      </c>
      <c r="Q114" s="21" t="s">
        <v>12</v>
      </c>
      <c r="R114" s="123"/>
      <c r="S114" s="120"/>
      <c r="T114" s="24">
        <f>25154.3-6307.2</f>
        <v>18847.099999999999</v>
      </c>
      <c r="U114" s="24"/>
      <c r="V114" s="24"/>
      <c r="W114" s="24"/>
      <c r="X114" s="24"/>
      <c r="Y114" s="24"/>
      <c r="Z114" s="25">
        <f t="shared" si="11"/>
        <v>18847.099999999999</v>
      </c>
      <c r="AA114" s="23">
        <v>2021</v>
      </c>
      <c r="AB114" s="90"/>
    </row>
    <row r="115" spans="1:29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7" t="s">
        <v>67</v>
      </c>
      <c r="S115" s="6" t="s">
        <v>40</v>
      </c>
      <c r="T115" s="5">
        <v>4.3</v>
      </c>
      <c r="U115" s="5"/>
      <c r="V115" s="5"/>
      <c r="W115" s="5"/>
      <c r="X115" s="5"/>
      <c r="Y115" s="5"/>
      <c r="Z115" s="3">
        <f t="shared" si="11"/>
        <v>4.3</v>
      </c>
      <c r="AA115" s="6">
        <v>2021</v>
      </c>
      <c r="AB115" s="88"/>
    </row>
    <row r="116" spans="1:29" ht="27.6" customHeight="1" x14ac:dyDescent="0.25">
      <c r="A116" s="21" t="s">
        <v>11</v>
      </c>
      <c r="B116" s="21" t="s">
        <v>12</v>
      </c>
      <c r="C116" s="21" t="s">
        <v>13</v>
      </c>
      <c r="D116" s="21" t="s">
        <v>11</v>
      </c>
      <c r="E116" s="21" t="s">
        <v>21</v>
      </c>
      <c r="F116" s="21" t="s">
        <v>11</v>
      </c>
      <c r="G116" s="21" t="s">
        <v>20</v>
      </c>
      <c r="H116" s="21" t="s">
        <v>11</v>
      </c>
      <c r="I116" s="21" t="s">
        <v>19</v>
      </c>
      <c r="J116" s="21" t="s">
        <v>12</v>
      </c>
      <c r="K116" s="21" t="s">
        <v>11</v>
      </c>
      <c r="L116" s="21" t="s">
        <v>13</v>
      </c>
      <c r="M116" s="21" t="s">
        <v>11</v>
      </c>
      <c r="N116" s="21" t="s">
        <v>11</v>
      </c>
      <c r="O116" s="21" t="s">
        <v>11</v>
      </c>
      <c r="P116" s="21" t="s">
        <v>11</v>
      </c>
      <c r="Q116" s="21" t="s">
        <v>11</v>
      </c>
      <c r="R116" s="121" t="s">
        <v>153</v>
      </c>
      <c r="S116" s="118" t="s">
        <v>34</v>
      </c>
      <c r="T116" s="25">
        <f>T117+T118</f>
        <v>3696.9</v>
      </c>
      <c r="U116" s="25"/>
      <c r="V116" s="25"/>
      <c r="W116" s="25"/>
      <c r="X116" s="25"/>
      <c r="Y116" s="25"/>
      <c r="Z116" s="25">
        <f t="shared" si="11"/>
        <v>3696.9</v>
      </c>
      <c r="AA116" s="23">
        <v>2021</v>
      </c>
      <c r="AB116" s="90"/>
      <c r="AC116" s="48"/>
    </row>
    <row r="117" spans="1:29" ht="27.6" customHeight="1" x14ac:dyDescent="0.25">
      <c r="A117" s="21" t="s">
        <v>11</v>
      </c>
      <c r="B117" s="21" t="s">
        <v>12</v>
      </c>
      <c r="C117" s="21" t="s">
        <v>13</v>
      </c>
      <c r="D117" s="21" t="s">
        <v>11</v>
      </c>
      <c r="E117" s="21" t="s">
        <v>21</v>
      </c>
      <c r="F117" s="21" t="s">
        <v>11</v>
      </c>
      <c r="G117" s="21" t="s">
        <v>20</v>
      </c>
      <c r="H117" s="21" t="s">
        <v>11</v>
      </c>
      <c r="I117" s="21" t="s">
        <v>19</v>
      </c>
      <c r="J117" s="21" t="s">
        <v>12</v>
      </c>
      <c r="K117" s="21" t="s">
        <v>11</v>
      </c>
      <c r="L117" s="21" t="s">
        <v>13</v>
      </c>
      <c r="M117" s="21" t="s">
        <v>41</v>
      </c>
      <c r="N117" s="21" t="s">
        <v>11</v>
      </c>
      <c r="O117" s="21" t="s">
        <v>19</v>
      </c>
      <c r="P117" s="21" t="s">
        <v>18</v>
      </c>
      <c r="Q117" s="21" t="s">
        <v>12</v>
      </c>
      <c r="R117" s="122"/>
      <c r="S117" s="119"/>
      <c r="T117" s="24">
        <f>628.9+110.5</f>
        <v>739.4</v>
      </c>
      <c r="U117" s="24"/>
      <c r="V117" s="24"/>
      <c r="W117" s="24"/>
      <c r="X117" s="24"/>
      <c r="Y117" s="24"/>
      <c r="Z117" s="25">
        <f t="shared" si="11"/>
        <v>739.4</v>
      </c>
      <c r="AA117" s="23">
        <v>2021</v>
      </c>
      <c r="AB117" s="90"/>
    </row>
    <row r="118" spans="1:29" ht="27.6" customHeight="1" x14ac:dyDescent="0.25">
      <c r="A118" s="21" t="s">
        <v>11</v>
      </c>
      <c r="B118" s="21" t="s">
        <v>12</v>
      </c>
      <c r="C118" s="21" t="s">
        <v>13</v>
      </c>
      <c r="D118" s="21" t="s">
        <v>11</v>
      </c>
      <c r="E118" s="21" t="s">
        <v>21</v>
      </c>
      <c r="F118" s="21" t="s">
        <v>11</v>
      </c>
      <c r="G118" s="21" t="s">
        <v>20</v>
      </c>
      <c r="H118" s="21" t="s">
        <v>11</v>
      </c>
      <c r="I118" s="21" t="s">
        <v>19</v>
      </c>
      <c r="J118" s="21" t="s">
        <v>12</v>
      </c>
      <c r="K118" s="21" t="s">
        <v>11</v>
      </c>
      <c r="L118" s="21" t="s">
        <v>13</v>
      </c>
      <c r="M118" s="21" t="s">
        <v>12</v>
      </c>
      <c r="N118" s="21" t="s">
        <v>11</v>
      </c>
      <c r="O118" s="21" t="s">
        <v>19</v>
      </c>
      <c r="P118" s="21" t="s">
        <v>18</v>
      </c>
      <c r="Q118" s="21" t="s">
        <v>12</v>
      </c>
      <c r="R118" s="123"/>
      <c r="S118" s="120"/>
      <c r="T118" s="24">
        <f>2515.5+442</f>
        <v>2957.5</v>
      </c>
      <c r="U118" s="24"/>
      <c r="V118" s="24"/>
      <c r="W118" s="24"/>
      <c r="X118" s="24"/>
      <c r="Y118" s="24"/>
      <c r="Z118" s="25">
        <f t="shared" si="11"/>
        <v>2957.5</v>
      </c>
      <c r="AA118" s="23">
        <v>2021</v>
      </c>
      <c r="AB118" s="90"/>
    </row>
    <row r="119" spans="1:29" ht="43.1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7" t="s">
        <v>156</v>
      </c>
      <c r="S119" s="6" t="s">
        <v>2</v>
      </c>
      <c r="T119" s="5">
        <v>2.1</v>
      </c>
      <c r="U119" s="5"/>
      <c r="V119" s="5"/>
      <c r="W119" s="5"/>
      <c r="X119" s="5"/>
      <c r="Y119" s="5"/>
      <c r="Z119" s="3">
        <f t="shared" si="11"/>
        <v>2.1</v>
      </c>
      <c r="AA119" s="6">
        <v>2021</v>
      </c>
      <c r="AB119" s="88"/>
    </row>
    <row r="120" spans="1:29" ht="27.6" customHeight="1" x14ac:dyDescent="0.25">
      <c r="A120" s="21" t="s">
        <v>11</v>
      </c>
      <c r="B120" s="21" t="s">
        <v>12</v>
      </c>
      <c r="C120" s="21" t="s">
        <v>13</v>
      </c>
      <c r="D120" s="21" t="s">
        <v>11</v>
      </c>
      <c r="E120" s="21" t="s">
        <v>21</v>
      </c>
      <c r="F120" s="21" t="s">
        <v>11</v>
      </c>
      <c r="G120" s="21" t="s">
        <v>20</v>
      </c>
      <c r="H120" s="21" t="s">
        <v>11</v>
      </c>
      <c r="I120" s="21" t="s">
        <v>19</v>
      </c>
      <c r="J120" s="21" t="s">
        <v>12</v>
      </c>
      <c r="K120" s="21" t="s">
        <v>11</v>
      </c>
      <c r="L120" s="21" t="s">
        <v>13</v>
      </c>
      <c r="M120" s="21" t="s">
        <v>11</v>
      </c>
      <c r="N120" s="21" t="s">
        <v>11</v>
      </c>
      <c r="O120" s="21" t="s">
        <v>11</v>
      </c>
      <c r="P120" s="21" t="s">
        <v>11</v>
      </c>
      <c r="Q120" s="21" t="s">
        <v>11</v>
      </c>
      <c r="R120" s="121" t="s">
        <v>158</v>
      </c>
      <c r="S120" s="118" t="s">
        <v>34</v>
      </c>
      <c r="T120" s="25">
        <f>T121+T122</f>
        <v>4478</v>
      </c>
      <c r="U120" s="25"/>
      <c r="V120" s="25"/>
      <c r="W120" s="25"/>
      <c r="X120" s="25"/>
      <c r="Y120" s="25"/>
      <c r="Z120" s="25">
        <f t="shared" ref="Z120:Z132" si="12">T120+U120+V120+W120+X120+Y120</f>
        <v>4478</v>
      </c>
      <c r="AA120" s="23">
        <v>2021</v>
      </c>
      <c r="AB120" s="90"/>
      <c r="AC120" s="48"/>
    </row>
    <row r="121" spans="1:29" ht="27.6" customHeight="1" x14ac:dyDescent="0.25">
      <c r="A121" s="21" t="s">
        <v>11</v>
      </c>
      <c r="B121" s="21" t="s">
        <v>12</v>
      </c>
      <c r="C121" s="21" t="s">
        <v>13</v>
      </c>
      <c r="D121" s="21" t="s">
        <v>11</v>
      </c>
      <c r="E121" s="21" t="s">
        <v>21</v>
      </c>
      <c r="F121" s="21" t="s">
        <v>11</v>
      </c>
      <c r="G121" s="21" t="s">
        <v>20</v>
      </c>
      <c r="H121" s="21" t="s">
        <v>11</v>
      </c>
      <c r="I121" s="21" t="s">
        <v>19</v>
      </c>
      <c r="J121" s="21" t="s">
        <v>12</v>
      </c>
      <c r="K121" s="21" t="s">
        <v>11</v>
      </c>
      <c r="L121" s="21" t="s">
        <v>13</v>
      </c>
      <c r="M121" s="21" t="s">
        <v>41</v>
      </c>
      <c r="N121" s="21" t="s">
        <v>11</v>
      </c>
      <c r="O121" s="21" t="s">
        <v>19</v>
      </c>
      <c r="P121" s="21" t="s">
        <v>18</v>
      </c>
      <c r="Q121" s="21" t="s">
        <v>12</v>
      </c>
      <c r="R121" s="122"/>
      <c r="S121" s="119"/>
      <c r="T121" s="24">
        <v>895.6</v>
      </c>
      <c r="U121" s="24"/>
      <c r="V121" s="24"/>
      <c r="W121" s="24"/>
      <c r="X121" s="24"/>
      <c r="Y121" s="24"/>
      <c r="Z121" s="25">
        <f t="shared" si="12"/>
        <v>895.6</v>
      </c>
      <c r="AA121" s="23">
        <v>2021</v>
      </c>
      <c r="AB121" s="90"/>
    </row>
    <row r="122" spans="1:29" ht="27.6" customHeight="1" x14ac:dyDescent="0.25">
      <c r="A122" s="21" t="s">
        <v>11</v>
      </c>
      <c r="B122" s="21" t="s">
        <v>12</v>
      </c>
      <c r="C122" s="21" t="s">
        <v>13</v>
      </c>
      <c r="D122" s="21" t="s">
        <v>11</v>
      </c>
      <c r="E122" s="21" t="s">
        <v>21</v>
      </c>
      <c r="F122" s="21" t="s">
        <v>11</v>
      </c>
      <c r="G122" s="21" t="s">
        <v>20</v>
      </c>
      <c r="H122" s="21" t="s">
        <v>11</v>
      </c>
      <c r="I122" s="21" t="s">
        <v>19</v>
      </c>
      <c r="J122" s="21" t="s">
        <v>12</v>
      </c>
      <c r="K122" s="21" t="s">
        <v>11</v>
      </c>
      <c r="L122" s="21" t="s">
        <v>13</v>
      </c>
      <c r="M122" s="21" t="s">
        <v>12</v>
      </c>
      <c r="N122" s="21" t="s">
        <v>11</v>
      </c>
      <c r="O122" s="21" t="s">
        <v>19</v>
      </c>
      <c r="P122" s="21" t="s">
        <v>18</v>
      </c>
      <c r="Q122" s="21" t="s">
        <v>12</v>
      </c>
      <c r="R122" s="123"/>
      <c r="S122" s="120"/>
      <c r="T122" s="24">
        <v>3582.4</v>
      </c>
      <c r="U122" s="24"/>
      <c r="V122" s="24"/>
      <c r="W122" s="24"/>
      <c r="X122" s="24"/>
      <c r="Y122" s="24"/>
      <c r="Z122" s="25">
        <f t="shared" si="12"/>
        <v>3582.4</v>
      </c>
      <c r="AA122" s="23">
        <v>2021</v>
      </c>
      <c r="AB122" s="90"/>
    </row>
    <row r="123" spans="1:29" ht="35.450000000000003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7" t="s">
        <v>131</v>
      </c>
      <c r="S123" s="6" t="s">
        <v>2</v>
      </c>
      <c r="T123" s="66">
        <v>0.1118</v>
      </c>
      <c r="U123" s="66"/>
      <c r="V123" s="66"/>
      <c r="W123" s="66"/>
      <c r="X123" s="66"/>
      <c r="Y123" s="66"/>
      <c r="Z123" s="67">
        <f t="shared" ref="Z123" si="13">T123+U123+V123+W123+X123+Y123</f>
        <v>0.1118</v>
      </c>
      <c r="AA123" s="6">
        <v>2021</v>
      </c>
      <c r="AB123" s="88"/>
    </row>
    <row r="124" spans="1:29" ht="37.1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7" t="s">
        <v>154</v>
      </c>
      <c r="S124" s="6" t="s">
        <v>40</v>
      </c>
      <c r="T124" s="66">
        <v>0.47699999999999998</v>
      </c>
      <c r="U124" s="66"/>
      <c r="V124" s="66"/>
      <c r="W124" s="66"/>
      <c r="X124" s="66"/>
      <c r="Y124" s="66"/>
      <c r="Z124" s="67">
        <f t="shared" si="12"/>
        <v>0.47699999999999998</v>
      </c>
      <c r="AA124" s="6">
        <v>2021</v>
      </c>
      <c r="AB124" s="88"/>
    </row>
    <row r="125" spans="1:29" ht="27.6" customHeight="1" x14ac:dyDescent="0.25">
      <c r="A125" s="21" t="s">
        <v>11</v>
      </c>
      <c r="B125" s="21" t="s">
        <v>12</v>
      </c>
      <c r="C125" s="21" t="s">
        <v>13</v>
      </c>
      <c r="D125" s="21" t="s">
        <v>11</v>
      </c>
      <c r="E125" s="21" t="s">
        <v>21</v>
      </c>
      <c r="F125" s="21" t="s">
        <v>11</v>
      </c>
      <c r="G125" s="21" t="s">
        <v>20</v>
      </c>
      <c r="H125" s="21" t="s">
        <v>11</v>
      </c>
      <c r="I125" s="21" t="s">
        <v>19</v>
      </c>
      <c r="J125" s="21" t="s">
        <v>12</v>
      </c>
      <c r="K125" s="21" t="s">
        <v>11</v>
      </c>
      <c r="L125" s="21" t="s">
        <v>13</v>
      </c>
      <c r="M125" s="21" t="s">
        <v>11</v>
      </c>
      <c r="N125" s="21" t="s">
        <v>11</v>
      </c>
      <c r="O125" s="21" t="s">
        <v>11</v>
      </c>
      <c r="P125" s="21" t="s">
        <v>11</v>
      </c>
      <c r="Q125" s="21" t="s">
        <v>11</v>
      </c>
      <c r="R125" s="121" t="s">
        <v>174</v>
      </c>
      <c r="S125" s="118" t="s">
        <v>34</v>
      </c>
      <c r="T125" s="25">
        <f>T126+T127</f>
        <v>9235.9</v>
      </c>
      <c r="U125" s="25"/>
      <c r="V125" s="25"/>
      <c r="W125" s="25"/>
      <c r="X125" s="25"/>
      <c r="Y125" s="25"/>
      <c r="Z125" s="25">
        <f t="shared" si="12"/>
        <v>9235.9</v>
      </c>
      <c r="AA125" s="23">
        <v>2021</v>
      </c>
      <c r="AB125" s="90"/>
      <c r="AC125" s="48"/>
    </row>
    <row r="126" spans="1:29" ht="27.6" customHeight="1" x14ac:dyDescent="0.25">
      <c r="A126" s="21" t="s">
        <v>11</v>
      </c>
      <c r="B126" s="21" t="s">
        <v>12</v>
      </c>
      <c r="C126" s="21" t="s">
        <v>13</v>
      </c>
      <c r="D126" s="21" t="s">
        <v>11</v>
      </c>
      <c r="E126" s="21" t="s">
        <v>21</v>
      </c>
      <c r="F126" s="21" t="s">
        <v>11</v>
      </c>
      <c r="G126" s="21" t="s">
        <v>20</v>
      </c>
      <c r="H126" s="21" t="s">
        <v>11</v>
      </c>
      <c r="I126" s="21" t="s">
        <v>19</v>
      </c>
      <c r="J126" s="21" t="s">
        <v>12</v>
      </c>
      <c r="K126" s="21" t="s">
        <v>11</v>
      </c>
      <c r="L126" s="21" t="s">
        <v>13</v>
      </c>
      <c r="M126" s="21" t="s">
        <v>41</v>
      </c>
      <c r="N126" s="21" t="s">
        <v>11</v>
      </c>
      <c r="O126" s="21" t="s">
        <v>19</v>
      </c>
      <c r="P126" s="21" t="s">
        <v>18</v>
      </c>
      <c r="Q126" s="21" t="s">
        <v>12</v>
      </c>
      <c r="R126" s="122"/>
      <c r="S126" s="119"/>
      <c r="T126" s="24">
        <v>1847.2</v>
      </c>
      <c r="U126" s="24"/>
      <c r="V126" s="24"/>
      <c r="W126" s="24"/>
      <c r="X126" s="24"/>
      <c r="Y126" s="24"/>
      <c r="Z126" s="25">
        <f t="shared" si="12"/>
        <v>1847.2</v>
      </c>
      <c r="AA126" s="23">
        <v>2021</v>
      </c>
      <c r="AB126" s="90"/>
    </row>
    <row r="127" spans="1:29" ht="27.6" customHeight="1" x14ac:dyDescent="0.25">
      <c r="A127" s="21" t="s">
        <v>11</v>
      </c>
      <c r="B127" s="21" t="s">
        <v>12</v>
      </c>
      <c r="C127" s="21" t="s">
        <v>13</v>
      </c>
      <c r="D127" s="21" t="s">
        <v>11</v>
      </c>
      <c r="E127" s="21" t="s">
        <v>21</v>
      </c>
      <c r="F127" s="21" t="s">
        <v>11</v>
      </c>
      <c r="G127" s="21" t="s">
        <v>20</v>
      </c>
      <c r="H127" s="21" t="s">
        <v>11</v>
      </c>
      <c r="I127" s="21" t="s">
        <v>19</v>
      </c>
      <c r="J127" s="21" t="s">
        <v>12</v>
      </c>
      <c r="K127" s="21" t="s">
        <v>11</v>
      </c>
      <c r="L127" s="21" t="s">
        <v>13</v>
      </c>
      <c r="M127" s="21" t="s">
        <v>12</v>
      </c>
      <c r="N127" s="21" t="s">
        <v>11</v>
      </c>
      <c r="O127" s="21" t="s">
        <v>19</v>
      </c>
      <c r="P127" s="21" t="s">
        <v>18</v>
      </c>
      <c r="Q127" s="21" t="s">
        <v>12</v>
      </c>
      <c r="R127" s="123"/>
      <c r="S127" s="120"/>
      <c r="T127" s="24">
        <v>7388.7</v>
      </c>
      <c r="U127" s="24"/>
      <c r="V127" s="24"/>
      <c r="W127" s="24"/>
      <c r="X127" s="24"/>
      <c r="Y127" s="24"/>
      <c r="Z127" s="25">
        <f t="shared" si="12"/>
        <v>7388.7</v>
      </c>
      <c r="AA127" s="23">
        <v>2021</v>
      </c>
      <c r="AB127" s="90"/>
    </row>
    <row r="128" spans="1:29" ht="40.1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7" t="s">
        <v>131</v>
      </c>
      <c r="S128" s="6" t="s">
        <v>2</v>
      </c>
      <c r="T128" s="66">
        <v>0.29799999999999999</v>
      </c>
      <c r="U128" s="66"/>
      <c r="V128" s="66"/>
      <c r="W128" s="66"/>
      <c r="X128" s="66"/>
      <c r="Y128" s="66"/>
      <c r="Z128" s="67">
        <f t="shared" si="12"/>
        <v>0.29799999999999999</v>
      </c>
      <c r="AA128" s="6">
        <v>2021</v>
      </c>
      <c r="AB128" s="88"/>
    </row>
    <row r="129" spans="1:29" ht="27.6" customHeight="1" x14ac:dyDescent="0.25">
      <c r="A129" s="21" t="s">
        <v>11</v>
      </c>
      <c r="B129" s="21" t="s">
        <v>12</v>
      </c>
      <c r="C129" s="21" t="s">
        <v>13</v>
      </c>
      <c r="D129" s="21" t="s">
        <v>11</v>
      </c>
      <c r="E129" s="21" t="s">
        <v>21</v>
      </c>
      <c r="F129" s="21" t="s">
        <v>11</v>
      </c>
      <c r="G129" s="21" t="s">
        <v>20</v>
      </c>
      <c r="H129" s="21" t="s">
        <v>11</v>
      </c>
      <c r="I129" s="21" t="s">
        <v>19</v>
      </c>
      <c r="J129" s="21" t="s">
        <v>12</v>
      </c>
      <c r="K129" s="21" t="s">
        <v>11</v>
      </c>
      <c r="L129" s="21" t="s">
        <v>13</v>
      </c>
      <c r="M129" s="21" t="s">
        <v>11</v>
      </c>
      <c r="N129" s="21" t="s">
        <v>11</v>
      </c>
      <c r="O129" s="21" t="s">
        <v>11</v>
      </c>
      <c r="P129" s="21" t="s">
        <v>11</v>
      </c>
      <c r="Q129" s="21" t="s">
        <v>11</v>
      </c>
      <c r="R129" s="121" t="s">
        <v>159</v>
      </c>
      <c r="S129" s="118" t="s">
        <v>34</v>
      </c>
      <c r="T129" s="25">
        <f>T130+T131</f>
        <v>34000</v>
      </c>
      <c r="U129" s="25"/>
      <c r="V129" s="25"/>
      <c r="W129" s="25"/>
      <c r="X129" s="25"/>
      <c r="Y129" s="25"/>
      <c r="Z129" s="25">
        <f t="shared" si="12"/>
        <v>34000</v>
      </c>
      <c r="AA129" s="23">
        <v>2021</v>
      </c>
      <c r="AB129" s="90"/>
      <c r="AC129" s="48"/>
    </row>
    <row r="130" spans="1:29" ht="27.6" customHeight="1" x14ac:dyDescent="0.25">
      <c r="A130" s="21" t="s">
        <v>11</v>
      </c>
      <c r="B130" s="21" t="s">
        <v>12</v>
      </c>
      <c r="C130" s="21" t="s">
        <v>13</v>
      </c>
      <c r="D130" s="21" t="s">
        <v>11</v>
      </c>
      <c r="E130" s="21" t="s">
        <v>21</v>
      </c>
      <c r="F130" s="21" t="s">
        <v>11</v>
      </c>
      <c r="G130" s="21" t="s">
        <v>20</v>
      </c>
      <c r="H130" s="21" t="s">
        <v>11</v>
      </c>
      <c r="I130" s="21" t="s">
        <v>19</v>
      </c>
      <c r="J130" s="21" t="s">
        <v>12</v>
      </c>
      <c r="K130" s="21" t="s">
        <v>11</v>
      </c>
      <c r="L130" s="21" t="s">
        <v>13</v>
      </c>
      <c r="M130" s="21" t="s">
        <v>41</v>
      </c>
      <c r="N130" s="21" t="s">
        <v>11</v>
      </c>
      <c r="O130" s="21" t="s">
        <v>19</v>
      </c>
      <c r="P130" s="21" t="s">
        <v>18</v>
      </c>
      <c r="Q130" s="21" t="s">
        <v>12</v>
      </c>
      <c r="R130" s="122"/>
      <c r="S130" s="119"/>
      <c r="T130" s="24">
        <v>6800</v>
      </c>
      <c r="U130" s="24"/>
      <c r="V130" s="24"/>
      <c r="W130" s="24"/>
      <c r="X130" s="24"/>
      <c r="Y130" s="24"/>
      <c r="Z130" s="25">
        <f t="shared" si="12"/>
        <v>6800</v>
      </c>
      <c r="AA130" s="23">
        <v>2021</v>
      </c>
      <c r="AB130" s="90"/>
    </row>
    <row r="131" spans="1:29" ht="27.6" customHeight="1" x14ac:dyDescent="0.25">
      <c r="A131" s="21" t="s">
        <v>11</v>
      </c>
      <c r="B131" s="21" t="s">
        <v>12</v>
      </c>
      <c r="C131" s="21" t="s">
        <v>13</v>
      </c>
      <c r="D131" s="21" t="s">
        <v>11</v>
      </c>
      <c r="E131" s="21" t="s">
        <v>21</v>
      </c>
      <c r="F131" s="21" t="s">
        <v>11</v>
      </c>
      <c r="G131" s="21" t="s">
        <v>20</v>
      </c>
      <c r="H131" s="21" t="s">
        <v>11</v>
      </c>
      <c r="I131" s="21" t="s">
        <v>19</v>
      </c>
      <c r="J131" s="21" t="s">
        <v>12</v>
      </c>
      <c r="K131" s="21" t="s">
        <v>11</v>
      </c>
      <c r="L131" s="21" t="s">
        <v>13</v>
      </c>
      <c r="M131" s="21" t="s">
        <v>12</v>
      </c>
      <c r="N131" s="21" t="s">
        <v>11</v>
      </c>
      <c r="O131" s="21" t="s">
        <v>19</v>
      </c>
      <c r="P131" s="21" t="s">
        <v>18</v>
      </c>
      <c r="Q131" s="21" t="s">
        <v>12</v>
      </c>
      <c r="R131" s="123"/>
      <c r="S131" s="120"/>
      <c r="T131" s="24">
        <v>27200</v>
      </c>
      <c r="U131" s="24"/>
      <c r="V131" s="24"/>
      <c r="W131" s="24"/>
      <c r="X131" s="24"/>
      <c r="Y131" s="24"/>
      <c r="Z131" s="25">
        <f t="shared" si="12"/>
        <v>27200</v>
      </c>
      <c r="AA131" s="23">
        <v>2021</v>
      </c>
      <c r="AB131" s="90"/>
    </row>
    <row r="132" spans="1:29" ht="30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7" t="s">
        <v>131</v>
      </c>
      <c r="S132" s="6" t="s">
        <v>2</v>
      </c>
      <c r="T132" s="66">
        <v>0.87</v>
      </c>
      <c r="U132" s="66"/>
      <c r="V132" s="66"/>
      <c r="W132" s="66"/>
      <c r="X132" s="66"/>
      <c r="Y132" s="66"/>
      <c r="Z132" s="67">
        <f t="shared" si="12"/>
        <v>0.87</v>
      </c>
      <c r="AA132" s="6">
        <v>2021</v>
      </c>
      <c r="AB132" s="88"/>
    </row>
    <row r="133" spans="1:29" ht="30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7" t="s">
        <v>154</v>
      </c>
      <c r="S133" s="6" t="s">
        <v>40</v>
      </c>
      <c r="T133" s="66">
        <v>1.452</v>
      </c>
      <c r="U133" s="66"/>
      <c r="V133" s="66"/>
      <c r="W133" s="66"/>
      <c r="X133" s="66"/>
      <c r="Y133" s="66"/>
      <c r="Z133" s="67">
        <f t="shared" ref="Z133" si="14">T133+U133+V133+W133+X133+Y133</f>
        <v>1.452</v>
      </c>
      <c r="AA133" s="6">
        <v>2021</v>
      </c>
      <c r="AB133" s="88"/>
    </row>
    <row r="134" spans="1:29" ht="27.6" customHeight="1" x14ac:dyDescent="0.25">
      <c r="A134" s="21" t="s">
        <v>11</v>
      </c>
      <c r="B134" s="21" t="s">
        <v>12</v>
      </c>
      <c r="C134" s="21" t="s">
        <v>13</v>
      </c>
      <c r="D134" s="21" t="s">
        <v>11</v>
      </c>
      <c r="E134" s="21" t="s">
        <v>21</v>
      </c>
      <c r="F134" s="21" t="s">
        <v>11</v>
      </c>
      <c r="G134" s="21" t="s">
        <v>20</v>
      </c>
      <c r="H134" s="21" t="s">
        <v>11</v>
      </c>
      <c r="I134" s="21" t="s">
        <v>19</v>
      </c>
      <c r="J134" s="21" t="s">
        <v>12</v>
      </c>
      <c r="K134" s="21" t="s">
        <v>11</v>
      </c>
      <c r="L134" s="21" t="s">
        <v>13</v>
      </c>
      <c r="M134" s="21" t="s">
        <v>11</v>
      </c>
      <c r="N134" s="21" t="s">
        <v>11</v>
      </c>
      <c r="O134" s="21" t="s">
        <v>11</v>
      </c>
      <c r="P134" s="21" t="s">
        <v>11</v>
      </c>
      <c r="Q134" s="21" t="s">
        <v>11</v>
      </c>
      <c r="R134" s="121" t="s">
        <v>160</v>
      </c>
      <c r="S134" s="118" t="s">
        <v>34</v>
      </c>
      <c r="T134" s="25">
        <f>T135+T136</f>
        <v>2500</v>
      </c>
      <c r="U134" s="25"/>
      <c r="V134" s="25"/>
      <c r="W134" s="25"/>
      <c r="X134" s="25"/>
      <c r="Y134" s="25"/>
      <c r="Z134" s="25">
        <f t="shared" ref="Z134:Z141" si="15">T134+U134+V134+W134+X134+Y134</f>
        <v>2500</v>
      </c>
      <c r="AA134" s="23">
        <v>2021</v>
      </c>
      <c r="AB134" s="90"/>
      <c r="AC134" s="48"/>
    </row>
    <row r="135" spans="1:29" ht="27.6" customHeight="1" x14ac:dyDescent="0.25">
      <c r="A135" s="21" t="s">
        <v>11</v>
      </c>
      <c r="B135" s="21" t="s">
        <v>12</v>
      </c>
      <c r="C135" s="21" t="s">
        <v>13</v>
      </c>
      <c r="D135" s="21" t="s">
        <v>11</v>
      </c>
      <c r="E135" s="21" t="s">
        <v>21</v>
      </c>
      <c r="F135" s="21" t="s">
        <v>11</v>
      </c>
      <c r="G135" s="21" t="s">
        <v>20</v>
      </c>
      <c r="H135" s="21" t="s">
        <v>11</v>
      </c>
      <c r="I135" s="21" t="s">
        <v>19</v>
      </c>
      <c r="J135" s="21" t="s">
        <v>12</v>
      </c>
      <c r="K135" s="21" t="s">
        <v>11</v>
      </c>
      <c r="L135" s="21" t="s">
        <v>13</v>
      </c>
      <c r="M135" s="21" t="s">
        <v>41</v>
      </c>
      <c r="N135" s="21" t="s">
        <v>11</v>
      </c>
      <c r="O135" s="21" t="s">
        <v>19</v>
      </c>
      <c r="P135" s="21" t="s">
        <v>18</v>
      </c>
      <c r="Q135" s="21" t="s">
        <v>12</v>
      </c>
      <c r="R135" s="122"/>
      <c r="S135" s="119"/>
      <c r="T135" s="24">
        <v>500</v>
      </c>
      <c r="U135" s="24"/>
      <c r="V135" s="24"/>
      <c r="W135" s="24"/>
      <c r="X135" s="24"/>
      <c r="Y135" s="24"/>
      <c r="Z135" s="25">
        <f t="shared" si="15"/>
        <v>500</v>
      </c>
      <c r="AA135" s="23">
        <v>2021</v>
      </c>
      <c r="AB135" s="90"/>
    </row>
    <row r="136" spans="1:29" ht="27.6" customHeight="1" x14ac:dyDescent="0.25">
      <c r="A136" s="21" t="s">
        <v>11</v>
      </c>
      <c r="B136" s="21" t="s">
        <v>12</v>
      </c>
      <c r="C136" s="21" t="s">
        <v>13</v>
      </c>
      <c r="D136" s="21" t="s">
        <v>11</v>
      </c>
      <c r="E136" s="21" t="s">
        <v>21</v>
      </c>
      <c r="F136" s="21" t="s">
        <v>11</v>
      </c>
      <c r="G136" s="21" t="s">
        <v>20</v>
      </c>
      <c r="H136" s="21" t="s">
        <v>11</v>
      </c>
      <c r="I136" s="21" t="s">
        <v>19</v>
      </c>
      <c r="J136" s="21" t="s">
        <v>12</v>
      </c>
      <c r="K136" s="21" t="s">
        <v>11</v>
      </c>
      <c r="L136" s="21" t="s">
        <v>13</v>
      </c>
      <c r="M136" s="21" t="s">
        <v>12</v>
      </c>
      <c r="N136" s="21" t="s">
        <v>11</v>
      </c>
      <c r="O136" s="21" t="s">
        <v>19</v>
      </c>
      <c r="P136" s="21" t="s">
        <v>18</v>
      </c>
      <c r="Q136" s="21" t="s">
        <v>12</v>
      </c>
      <c r="R136" s="123"/>
      <c r="S136" s="120"/>
      <c r="T136" s="24">
        <v>2000</v>
      </c>
      <c r="U136" s="24"/>
      <c r="V136" s="24"/>
      <c r="W136" s="24"/>
      <c r="X136" s="24"/>
      <c r="Y136" s="24"/>
      <c r="Z136" s="25">
        <f t="shared" si="15"/>
        <v>2000</v>
      </c>
      <c r="AA136" s="23">
        <v>2021</v>
      </c>
      <c r="AB136" s="90"/>
    </row>
    <row r="137" spans="1:29" ht="30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7" t="s">
        <v>67</v>
      </c>
      <c r="S137" s="6" t="s">
        <v>40</v>
      </c>
      <c r="T137" s="66">
        <v>0.55000000000000004</v>
      </c>
      <c r="U137" s="66"/>
      <c r="V137" s="66"/>
      <c r="W137" s="66"/>
      <c r="X137" s="66"/>
      <c r="Y137" s="66"/>
      <c r="Z137" s="67">
        <f t="shared" si="15"/>
        <v>0.55000000000000004</v>
      </c>
      <c r="AA137" s="6">
        <v>2021</v>
      </c>
      <c r="AB137" s="88"/>
    </row>
    <row r="138" spans="1:29" ht="27.6" customHeight="1" x14ac:dyDescent="0.25">
      <c r="A138" s="21" t="s">
        <v>11</v>
      </c>
      <c r="B138" s="21" t="s">
        <v>12</v>
      </c>
      <c r="C138" s="21" t="s">
        <v>13</v>
      </c>
      <c r="D138" s="21" t="s">
        <v>11</v>
      </c>
      <c r="E138" s="21" t="s">
        <v>21</v>
      </c>
      <c r="F138" s="21" t="s">
        <v>11</v>
      </c>
      <c r="G138" s="21" t="s">
        <v>20</v>
      </c>
      <c r="H138" s="21" t="s">
        <v>11</v>
      </c>
      <c r="I138" s="21" t="s">
        <v>19</v>
      </c>
      <c r="J138" s="21" t="s">
        <v>12</v>
      </c>
      <c r="K138" s="21" t="s">
        <v>11</v>
      </c>
      <c r="L138" s="21" t="s">
        <v>13</v>
      </c>
      <c r="M138" s="21" t="s">
        <v>11</v>
      </c>
      <c r="N138" s="21" t="s">
        <v>11</v>
      </c>
      <c r="O138" s="21" t="s">
        <v>11</v>
      </c>
      <c r="P138" s="21" t="s">
        <v>11</v>
      </c>
      <c r="Q138" s="21" t="s">
        <v>11</v>
      </c>
      <c r="R138" s="121" t="s">
        <v>161</v>
      </c>
      <c r="S138" s="118" t="s">
        <v>34</v>
      </c>
      <c r="T138" s="25">
        <f>T139+T140</f>
        <v>10000</v>
      </c>
      <c r="U138" s="25"/>
      <c r="V138" s="25"/>
      <c r="W138" s="25"/>
      <c r="X138" s="25"/>
      <c r="Y138" s="25"/>
      <c r="Z138" s="25">
        <f t="shared" si="15"/>
        <v>10000</v>
      </c>
      <c r="AA138" s="23">
        <v>2021</v>
      </c>
      <c r="AB138" s="90"/>
      <c r="AC138" s="48"/>
    </row>
    <row r="139" spans="1:29" ht="27.6" customHeight="1" x14ac:dyDescent="0.25">
      <c r="A139" s="21" t="s">
        <v>11</v>
      </c>
      <c r="B139" s="21" t="s">
        <v>12</v>
      </c>
      <c r="C139" s="21" t="s">
        <v>13</v>
      </c>
      <c r="D139" s="21" t="s">
        <v>11</v>
      </c>
      <c r="E139" s="21" t="s">
        <v>21</v>
      </c>
      <c r="F139" s="21" t="s">
        <v>11</v>
      </c>
      <c r="G139" s="21" t="s">
        <v>20</v>
      </c>
      <c r="H139" s="21" t="s">
        <v>11</v>
      </c>
      <c r="I139" s="21" t="s">
        <v>19</v>
      </c>
      <c r="J139" s="21" t="s">
        <v>12</v>
      </c>
      <c r="K139" s="21" t="s">
        <v>11</v>
      </c>
      <c r="L139" s="21" t="s">
        <v>13</v>
      </c>
      <c r="M139" s="21" t="s">
        <v>41</v>
      </c>
      <c r="N139" s="21" t="s">
        <v>11</v>
      </c>
      <c r="O139" s="21" t="s">
        <v>19</v>
      </c>
      <c r="P139" s="21" t="s">
        <v>18</v>
      </c>
      <c r="Q139" s="21" t="s">
        <v>12</v>
      </c>
      <c r="R139" s="122"/>
      <c r="S139" s="119"/>
      <c r="T139" s="24">
        <v>2000</v>
      </c>
      <c r="U139" s="24"/>
      <c r="V139" s="24"/>
      <c r="W139" s="24"/>
      <c r="X139" s="24"/>
      <c r="Y139" s="24"/>
      <c r="Z139" s="25">
        <f t="shared" si="15"/>
        <v>2000</v>
      </c>
      <c r="AA139" s="23">
        <v>2021</v>
      </c>
      <c r="AB139" s="90"/>
    </row>
    <row r="140" spans="1:29" ht="27.6" customHeight="1" x14ac:dyDescent="0.25">
      <c r="A140" s="21" t="s">
        <v>11</v>
      </c>
      <c r="B140" s="21" t="s">
        <v>12</v>
      </c>
      <c r="C140" s="21" t="s">
        <v>13</v>
      </c>
      <c r="D140" s="21" t="s">
        <v>11</v>
      </c>
      <c r="E140" s="21" t="s">
        <v>21</v>
      </c>
      <c r="F140" s="21" t="s">
        <v>11</v>
      </c>
      <c r="G140" s="21" t="s">
        <v>20</v>
      </c>
      <c r="H140" s="21" t="s">
        <v>11</v>
      </c>
      <c r="I140" s="21" t="s">
        <v>19</v>
      </c>
      <c r="J140" s="21" t="s">
        <v>12</v>
      </c>
      <c r="K140" s="21" t="s">
        <v>11</v>
      </c>
      <c r="L140" s="21" t="s">
        <v>13</v>
      </c>
      <c r="M140" s="21" t="s">
        <v>12</v>
      </c>
      <c r="N140" s="21" t="s">
        <v>11</v>
      </c>
      <c r="O140" s="21" t="s">
        <v>19</v>
      </c>
      <c r="P140" s="21" t="s">
        <v>18</v>
      </c>
      <c r="Q140" s="21" t="s">
        <v>12</v>
      </c>
      <c r="R140" s="123"/>
      <c r="S140" s="120"/>
      <c r="T140" s="24">
        <v>8000</v>
      </c>
      <c r="U140" s="24"/>
      <c r="V140" s="24"/>
      <c r="W140" s="24"/>
      <c r="X140" s="24"/>
      <c r="Y140" s="24"/>
      <c r="Z140" s="25">
        <f t="shared" si="15"/>
        <v>8000</v>
      </c>
      <c r="AA140" s="23">
        <v>2021</v>
      </c>
      <c r="AB140" s="90"/>
    </row>
    <row r="141" spans="1:29" ht="3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7" t="s">
        <v>67</v>
      </c>
      <c r="S141" s="6" t="s">
        <v>40</v>
      </c>
      <c r="T141" s="66">
        <v>2.649</v>
      </c>
      <c r="U141" s="66"/>
      <c r="V141" s="66"/>
      <c r="W141" s="66"/>
      <c r="X141" s="66"/>
      <c r="Y141" s="66"/>
      <c r="Z141" s="67">
        <f t="shared" si="15"/>
        <v>2.649</v>
      </c>
      <c r="AA141" s="6">
        <v>2021</v>
      </c>
      <c r="AB141" s="88"/>
    </row>
    <row r="142" spans="1:29" ht="27.6" customHeight="1" x14ac:dyDescent="0.25">
      <c r="A142" s="21" t="s">
        <v>11</v>
      </c>
      <c r="B142" s="21" t="s">
        <v>12</v>
      </c>
      <c r="C142" s="21" t="s">
        <v>13</v>
      </c>
      <c r="D142" s="21" t="s">
        <v>11</v>
      </c>
      <c r="E142" s="21" t="s">
        <v>21</v>
      </c>
      <c r="F142" s="21" t="s">
        <v>11</v>
      </c>
      <c r="G142" s="21" t="s">
        <v>20</v>
      </c>
      <c r="H142" s="21" t="s">
        <v>11</v>
      </c>
      <c r="I142" s="21" t="s">
        <v>19</v>
      </c>
      <c r="J142" s="21" t="s">
        <v>12</v>
      </c>
      <c r="K142" s="21" t="s">
        <v>11</v>
      </c>
      <c r="L142" s="21" t="s">
        <v>13</v>
      </c>
      <c r="M142" s="21" t="s">
        <v>11</v>
      </c>
      <c r="N142" s="21" t="s">
        <v>11</v>
      </c>
      <c r="O142" s="21" t="s">
        <v>11</v>
      </c>
      <c r="P142" s="21" t="s">
        <v>11</v>
      </c>
      <c r="Q142" s="21" t="s">
        <v>11</v>
      </c>
      <c r="R142" s="121" t="s">
        <v>172</v>
      </c>
      <c r="S142" s="118" t="s">
        <v>34</v>
      </c>
      <c r="T142" s="25">
        <f>T143+T144</f>
        <v>8450.2999999999993</v>
      </c>
      <c r="U142" s="25"/>
      <c r="V142" s="25"/>
      <c r="W142" s="25"/>
      <c r="X142" s="25"/>
      <c r="Y142" s="25"/>
      <c r="Z142" s="25">
        <f t="shared" ref="Z142:Z146" si="16">T142+U142+V142+W142+X142+Y142</f>
        <v>8450.2999999999993</v>
      </c>
      <c r="AA142" s="23">
        <v>2021</v>
      </c>
      <c r="AB142" s="90"/>
      <c r="AC142" s="48"/>
    </row>
    <row r="143" spans="1:29" ht="27.6" customHeight="1" x14ac:dyDescent="0.25">
      <c r="A143" s="21" t="s">
        <v>11</v>
      </c>
      <c r="B143" s="21" t="s">
        <v>12</v>
      </c>
      <c r="C143" s="21" t="s">
        <v>13</v>
      </c>
      <c r="D143" s="21" t="s">
        <v>11</v>
      </c>
      <c r="E143" s="21" t="s">
        <v>21</v>
      </c>
      <c r="F143" s="21" t="s">
        <v>11</v>
      </c>
      <c r="G143" s="21" t="s">
        <v>20</v>
      </c>
      <c r="H143" s="21" t="s">
        <v>11</v>
      </c>
      <c r="I143" s="21" t="s">
        <v>19</v>
      </c>
      <c r="J143" s="21" t="s">
        <v>12</v>
      </c>
      <c r="K143" s="21" t="s">
        <v>11</v>
      </c>
      <c r="L143" s="21" t="s">
        <v>13</v>
      </c>
      <c r="M143" s="21" t="s">
        <v>41</v>
      </c>
      <c r="N143" s="21" t="s">
        <v>11</v>
      </c>
      <c r="O143" s="21" t="s">
        <v>19</v>
      </c>
      <c r="P143" s="21" t="s">
        <v>18</v>
      </c>
      <c r="Q143" s="21" t="s">
        <v>12</v>
      </c>
      <c r="R143" s="122"/>
      <c r="S143" s="119"/>
      <c r="T143" s="24">
        <v>1690.1</v>
      </c>
      <c r="U143" s="24"/>
      <c r="V143" s="24"/>
      <c r="W143" s="24"/>
      <c r="X143" s="24"/>
      <c r="Y143" s="24"/>
      <c r="Z143" s="25">
        <f t="shared" si="16"/>
        <v>1690.1</v>
      </c>
      <c r="AA143" s="23">
        <v>2021</v>
      </c>
      <c r="AB143" s="90"/>
    </row>
    <row r="144" spans="1:29" ht="27.6" customHeight="1" x14ac:dyDescent="0.25">
      <c r="A144" s="21" t="s">
        <v>11</v>
      </c>
      <c r="B144" s="21" t="s">
        <v>12</v>
      </c>
      <c r="C144" s="21" t="s">
        <v>13</v>
      </c>
      <c r="D144" s="21" t="s">
        <v>11</v>
      </c>
      <c r="E144" s="21" t="s">
        <v>21</v>
      </c>
      <c r="F144" s="21" t="s">
        <v>11</v>
      </c>
      <c r="G144" s="21" t="s">
        <v>20</v>
      </c>
      <c r="H144" s="21" t="s">
        <v>11</v>
      </c>
      <c r="I144" s="21" t="s">
        <v>19</v>
      </c>
      <c r="J144" s="21" t="s">
        <v>12</v>
      </c>
      <c r="K144" s="21" t="s">
        <v>11</v>
      </c>
      <c r="L144" s="21" t="s">
        <v>13</v>
      </c>
      <c r="M144" s="21" t="s">
        <v>12</v>
      </c>
      <c r="N144" s="21" t="s">
        <v>11</v>
      </c>
      <c r="O144" s="21" t="s">
        <v>19</v>
      </c>
      <c r="P144" s="21" t="s">
        <v>18</v>
      </c>
      <c r="Q144" s="21" t="s">
        <v>12</v>
      </c>
      <c r="R144" s="123"/>
      <c r="S144" s="120"/>
      <c r="T144" s="24">
        <v>6760.2</v>
      </c>
      <c r="U144" s="24"/>
      <c r="V144" s="24"/>
      <c r="W144" s="24"/>
      <c r="X144" s="24"/>
      <c r="Y144" s="24"/>
      <c r="Z144" s="25">
        <f t="shared" si="16"/>
        <v>6760.2</v>
      </c>
      <c r="AA144" s="23">
        <v>2021</v>
      </c>
      <c r="AB144" s="90"/>
    </row>
    <row r="145" spans="1:31" ht="30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7" t="s">
        <v>131</v>
      </c>
      <c r="S145" s="6" t="s">
        <v>2</v>
      </c>
      <c r="T145" s="66">
        <v>0.24199999999999999</v>
      </c>
      <c r="U145" s="66"/>
      <c r="V145" s="66"/>
      <c r="W145" s="66"/>
      <c r="X145" s="66"/>
      <c r="Y145" s="66"/>
      <c r="Z145" s="67">
        <f t="shared" si="16"/>
        <v>0.24199999999999999</v>
      </c>
      <c r="AA145" s="6">
        <v>2021</v>
      </c>
      <c r="AB145" s="88"/>
    </row>
    <row r="146" spans="1:31" ht="30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7" t="s">
        <v>154</v>
      </c>
      <c r="S146" s="6" t="s">
        <v>40</v>
      </c>
      <c r="T146" s="66">
        <v>0.48399999999999999</v>
      </c>
      <c r="U146" s="66"/>
      <c r="V146" s="66"/>
      <c r="W146" s="66"/>
      <c r="X146" s="66"/>
      <c r="Y146" s="66"/>
      <c r="Z146" s="67">
        <f t="shared" si="16"/>
        <v>0.48399999999999999</v>
      </c>
      <c r="AA146" s="6">
        <v>2021</v>
      </c>
      <c r="AB146" s="88"/>
    </row>
    <row r="147" spans="1:31" ht="27.6" customHeight="1" x14ac:dyDescent="0.25">
      <c r="A147" s="21" t="s">
        <v>11</v>
      </c>
      <c r="B147" s="21" t="s">
        <v>12</v>
      </c>
      <c r="C147" s="21" t="s">
        <v>13</v>
      </c>
      <c r="D147" s="21" t="s">
        <v>11</v>
      </c>
      <c r="E147" s="21" t="s">
        <v>21</v>
      </c>
      <c r="F147" s="21" t="s">
        <v>11</v>
      </c>
      <c r="G147" s="21" t="s">
        <v>20</v>
      </c>
      <c r="H147" s="21" t="s">
        <v>11</v>
      </c>
      <c r="I147" s="21" t="s">
        <v>19</v>
      </c>
      <c r="J147" s="21" t="s">
        <v>12</v>
      </c>
      <c r="K147" s="21" t="s">
        <v>11</v>
      </c>
      <c r="L147" s="21" t="s">
        <v>13</v>
      </c>
      <c r="M147" s="21" t="s">
        <v>11</v>
      </c>
      <c r="N147" s="21" t="s">
        <v>11</v>
      </c>
      <c r="O147" s="21" t="s">
        <v>11</v>
      </c>
      <c r="P147" s="21" t="s">
        <v>11</v>
      </c>
      <c r="Q147" s="21" t="s">
        <v>11</v>
      </c>
      <c r="R147" s="121" t="s">
        <v>181</v>
      </c>
      <c r="S147" s="118" t="s">
        <v>34</v>
      </c>
      <c r="T147" s="25">
        <f>T148+T149</f>
        <v>37053.5</v>
      </c>
      <c r="U147" s="25"/>
      <c r="V147" s="25"/>
      <c r="W147" s="25"/>
      <c r="X147" s="25"/>
      <c r="Y147" s="25"/>
      <c r="Z147" s="25">
        <f t="shared" ref="Z147:Z151" si="17">T147+U147+V147+W147+X147+Y147</f>
        <v>37053.5</v>
      </c>
      <c r="AA147" s="23">
        <v>2021</v>
      </c>
      <c r="AB147" s="90"/>
      <c r="AC147" s="48"/>
    </row>
    <row r="148" spans="1:31" ht="27.6" customHeight="1" x14ac:dyDescent="0.25">
      <c r="A148" s="21" t="s">
        <v>11</v>
      </c>
      <c r="B148" s="21" t="s">
        <v>12</v>
      </c>
      <c r="C148" s="21" t="s">
        <v>13</v>
      </c>
      <c r="D148" s="21" t="s">
        <v>11</v>
      </c>
      <c r="E148" s="21" t="s">
        <v>21</v>
      </c>
      <c r="F148" s="21" t="s">
        <v>11</v>
      </c>
      <c r="G148" s="21" t="s">
        <v>20</v>
      </c>
      <c r="H148" s="21" t="s">
        <v>11</v>
      </c>
      <c r="I148" s="21" t="s">
        <v>19</v>
      </c>
      <c r="J148" s="21" t="s">
        <v>12</v>
      </c>
      <c r="K148" s="21" t="s">
        <v>11</v>
      </c>
      <c r="L148" s="21" t="s">
        <v>13</v>
      </c>
      <c r="M148" s="21" t="s">
        <v>41</v>
      </c>
      <c r="N148" s="21" t="s">
        <v>11</v>
      </c>
      <c r="O148" s="21" t="s">
        <v>19</v>
      </c>
      <c r="P148" s="21" t="s">
        <v>18</v>
      </c>
      <c r="Q148" s="21" t="s">
        <v>12</v>
      </c>
      <c r="R148" s="122"/>
      <c r="S148" s="119"/>
      <c r="T148" s="24">
        <v>7410.7</v>
      </c>
      <c r="U148" s="24"/>
      <c r="V148" s="24"/>
      <c r="W148" s="24"/>
      <c r="X148" s="24"/>
      <c r="Y148" s="24"/>
      <c r="Z148" s="25">
        <f t="shared" si="17"/>
        <v>7410.7</v>
      </c>
      <c r="AA148" s="23">
        <v>2021</v>
      </c>
      <c r="AB148" s="90"/>
    </row>
    <row r="149" spans="1:31" ht="27.6" customHeight="1" x14ac:dyDescent="0.25">
      <c r="A149" s="21" t="s">
        <v>11</v>
      </c>
      <c r="B149" s="21" t="s">
        <v>12</v>
      </c>
      <c r="C149" s="21" t="s">
        <v>13</v>
      </c>
      <c r="D149" s="21" t="s">
        <v>11</v>
      </c>
      <c r="E149" s="21" t="s">
        <v>21</v>
      </c>
      <c r="F149" s="21" t="s">
        <v>11</v>
      </c>
      <c r="G149" s="21" t="s">
        <v>20</v>
      </c>
      <c r="H149" s="21" t="s">
        <v>11</v>
      </c>
      <c r="I149" s="21" t="s">
        <v>19</v>
      </c>
      <c r="J149" s="21" t="s">
        <v>12</v>
      </c>
      <c r="K149" s="21" t="s">
        <v>11</v>
      </c>
      <c r="L149" s="21" t="s">
        <v>13</v>
      </c>
      <c r="M149" s="21" t="s">
        <v>12</v>
      </c>
      <c r="N149" s="21" t="s">
        <v>11</v>
      </c>
      <c r="O149" s="21" t="s">
        <v>19</v>
      </c>
      <c r="P149" s="21" t="s">
        <v>18</v>
      </c>
      <c r="Q149" s="21" t="s">
        <v>12</v>
      </c>
      <c r="R149" s="123"/>
      <c r="S149" s="120"/>
      <c r="T149" s="24">
        <v>29642.799999999999</v>
      </c>
      <c r="U149" s="24"/>
      <c r="V149" s="24"/>
      <c r="W149" s="24"/>
      <c r="X149" s="24"/>
      <c r="Y149" s="24"/>
      <c r="Z149" s="25">
        <f t="shared" si="17"/>
        <v>29642.799999999999</v>
      </c>
      <c r="AA149" s="23">
        <v>2021</v>
      </c>
      <c r="AB149" s="90"/>
    </row>
    <row r="150" spans="1:31" ht="30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7" t="s">
        <v>131</v>
      </c>
      <c r="S150" s="6" t="s">
        <v>2</v>
      </c>
      <c r="T150" s="66">
        <v>0.32100000000000001</v>
      </c>
      <c r="U150" s="66"/>
      <c r="V150" s="66"/>
      <c r="W150" s="66"/>
      <c r="X150" s="66"/>
      <c r="Y150" s="66"/>
      <c r="Z150" s="67">
        <f t="shared" si="17"/>
        <v>0.32100000000000001</v>
      </c>
      <c r="AA150" s="6">
        <v>2021</v>
      </c>
      <c r="AB150" s="88"/>
    </row>
    <row r="151" spans="1:31" ht="30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7" t="s">
        <v>154</v>
      </c>
      <c r="S151" s="6" t="s">
        <v>40</v>
      </c>
      <c r="T151" s="66">
        <v>0.67500000000000004</v>
      </c>
      <c r="U151" s="66"/>
      <c r="V151" s="66"/>
      <c r="W151" s="66"/>
      <c r="X151" s="66"/>
      <c r="Y151" s="66"/>
      <c r="Z151" s="67">
        <f t="shared" si="17"/>
        <v>0.67500000000000004</v>
      </c>
      <c r="AA151" s="6">
        <v>2021</v>
      </c>
      <c r="AB151" s="88"/>
    </row>
    <row r="152" spans="1:31" s="16" customFormat="1" ht="26.45" customHeight="1" x14ac:dyDescent="0.25">
      <c r="A152" s="21" t="s">
        <v>11</v>
      </c>
      <c r="B152" s="21" t="s">
        <v>12</v>
      </c>
      <c r="C152" s="21" t="s">
        <v>13</v>
      </c>
      <c r="D152" s="21" t="s">
        <v>11</v>
      </c>
      <c r="E152" s="21" t="s">
        <v>21</v>
      </c>
      <c r="F152" s="21" t="s">
        <v>11</v>
      </c>
      <c r="G152" s="21" t="s">
        <v>20</v>
      </c>
      <c r="H152" s="21" t="s">
        <v>11</v>
      </c>
      <c r="I152" s="21" t="s">
        <v>19</v>
      </c>
      <c r="J152" s="21" t="s">
        <v>12</v>
      </c>
      <c r="K152" s="21" t="s">
        <v>11</v>
      </c>
      <c r="L152" s="21" t="s">
        <v>13</v>
      </c>
      <c r="M152" s="21" t="s">
        <v>11</v>
      </c>
      <c r="N152" s="21" t="s">
        <v>11</v>
      </c>
      <c r="O152" s="21" t="s">
        <v>11</v>
      </c>
      <c r="P152" s="21" t="s">
        <v>11</v>
      </c>
      <c r="Q152" s="21" t="s">
        <v>11</v>
      </c>
      <c r="R152" s="115" t="s">
        <v>157</v>
      </c>
      <c r="S152" s="118" t="s">
        <v>34</v>
      </c>
      <c r="T152" s="65"/>
      <c r="U152" s="25">
        <f>U153+U154</f>
        <v>132802.9</v>
      </c>
      <c r="V152" s="25"/>
      <c r="W152" s="55"/>
      <c r="X152" s="55"/>
      <c r="Y152" s="25"/>
      <c r="Z152" s="25">
        <f>Z153+Z154</f>
        <v>132802.9</v>
      </c>
      <c r="AA152" s="23">
        <v>2022</v>
      </c>
      <c r="AB152" s="84"/>
      <c r="AC152" s="69"/>
      <c r="AD152" s="70"/>
      <c r="AE152" s="71"/>
    </row>
    <row r="153" spans="1:31" s="16" customFormat="1" ht="26.45" customHeight="1" x14ac:dyDescent="0.25">
      <c r="A153" s="21" t="s">
        <v>11</v>
      </c>
      <c r="B153" s="21" t="s">
        <v>12</v>
      </c>
      <c r="C153" s="21" t="s">
        <v>13</v>
      </c>
      <c r="D153" s="21" t="s">
        <v>11</v>
      </c>
      <c r="E153" s="21" t="s">
        <v>21</v>
      </c>
      <c r="F153" s="21" t="s">
        <v>11</v>
      </c>
      <c r="G153" s="21" t="s">
        <v>20</v>
      </c>
      <c r="H153" s="21" t="s">
        <v>11</v>
      </c>
      <c r="I153" s="21" t="s">
        <v>19</v>
      </c>
      <c r="J153" s="21" t="s">
        <v>12</v>
      </c>
      <c r="K153" s="21" t="s">
        <v>11</v>
      </c>
      <c r="L153" s="21" t="s">
        <v>13</v>
      </c>
      <c r="M153" s="21" t="s">
        <v>41</v>
      </c>
      <c r="N153" s="21" t="s">
        <v>11</v>
      </c>
      <c r="O153" s="21" t="s">
        <v>19</v>
      </c>
      <c r="P153" s="21" t="s">
        <v>18</v>
      </c>
      <c r="Q153" s="21" t="s">
        <v>11</v>
      </c>
      <c r="R153" s="116"/>
      <c r="S153" s="119"/>
      <c r="T153" s="65"/>
      <c r="U153" s="24">
        <v>26560.6</v>
      </c>
      <c r="V153" s="24"/>
      <c r="W153" s="24"/>
      <c r="X153" s="24"/>
      <c r="Y153" s="25"/>
      <c r="Z153" s="25">
        <f>U153+V153</f>
        <v>26560.6</v>
      </c>
      <c r="AA153" s="23">
        <v>2022</v>
      </c>
      <c r="AB153" s="84"/>
      <c r="AC153" s="69"/>
      <c r="AD153" s="70"/>
      <c r="AE153" s="71"/>
    </row>
    <row r="154" spans="1:31" s="16" customFormat="1" ht="27" customHeight="1" x14ac:dyDescent="0.25">
      <c r="A154" s="21" t="s">
        <v>11</v>
      </c>
      <c r="B154" s="21" t="s">
        <v>12</v>
      </c>
      <c r="C154" s="21" t="s">
        <v>13</v>
      </c>
      <c r="D154" s="21" t="s">
        <v>11</v>
      </c>
      <c r="E154" s="21" t="s">
        <v>21</v>
      </c>
      <c r="F154" s="21" t="s">
        <v>11</v>
      </c>
      <c r="G154" s="21" t="s">
        <v>20</v>
      </c>
      <c r="H154" s="21" t="s">
        <v>11</v>
      </c>
      <c r="I154" s="21" t="s">
        <v>19</v>
      </c>
      <c r="J154" s="21" t="s">
        <v>12</v>
      </c>
      <c r="K154" s="21" t="s">
        <v>11</v>
      </c>
      <c r="L154" s="21" t="s">
        <v>13</v>
      </c>
      <c r="M154" s="21" t="s">
        <v>12</v>
      </c>
      <c r="N154" s="21" t="s">
        <v>11</v>
      </c>
      <c r="O154" s="21" t="s">
        <v>19</v>
      </c>
      <c r="P154" s="21" t="s">
        <v>18</v>
      </c>
      <c r="Q154" s="21" t="s">
        <v>11</v>
      </c>
      <c r="R154" s="117"/>
      <c r="S154" s="120"/>
      <c r="T154" s="65"/>
      <c r="U154" s="24">
        <v>106242.3</v>
      </c>
      <c r="V154" s="55"/>
      <c r="W154" s="55"/>
      <c r="X154" s="55"/>
      <c r="Y154" s="25"/>
      <c r="Z154" s="25">
        <f>U154+V154</f>
        <v>106242.3</v>
      </c>
      <c r="AA154" s="23">
        <v>2022</v>
      </c>
      <c r="AB154" s="84"/>
      <c r="AC154" s="69"/>
      <c r="AD154" s="70"/>
      <c r="AE154" s="71"/>
    </row>
    <row r="155" spans="1:31" ht="50.45" customHeight="1" x14ac:dyDescent="0.25">
      <c r="A155" s="44"/>
      <c r="B155" s="44"/>
      <c r="C155" s="44"/>
      <c r="D155" s="44" t="s">
        <v>11</v>
      </c>
      <c r="E155" s="44" t="s">
        <v>21</v>
      </c>
      <c r="F155" s="44" t="s">
        <v>11</v>
      </c>
      <c r="G155" s="44" t="s">
        <v>20</v>
      </c>
      <c r="H155" s="44" t="s">
        <v>11</v>
      </c>
      <c r="I155" s="44" t="s">
        <v>19</v>
      </c>
      <c r="J155" s="44" t="s">
        <v>12</v>
      </c>
      <c r="K155" s="44" t="s">
        <v>11</v>
      </c>
      <c r="L155" s="44" t="s">
        <v>22</v>
      </c>
      <c r="M155" s="44" t="s">
        <v>11</v>
      </c>
      <c r="N155" s="44" t="s">
        <v>11</v>
      </c>
      <c r="O155" s="44" t="s">
        <v>11</v>
      </c>
      <c r="P155" s="44" t="s">
        <v>11</v>
      </c>
      <c r="Q155" s="44" t="s">
        <v>11</v>
      </c>
      <c r="R155" s="45" t="s">
        <v>24</v>
      </c>
      <c r="S155" s="46" t="s">
        <v>34</v>
      </c>
      <c r="T155" s="47">
        <f>T158+T163+T167+T182+T184+T186+T188+T192</f>
        <v>653667.80000000005</v>
      </c>
      <c r="U155" s="47">
        <f>U158+U163+U167+U182+U184+U186+U188+U192</f>
        <v>638835</v>
      </c>
      <c r="V155" s="47">
        <f t="shared" ref="V155:Y155" si="18">V158+V163+V167+V182+V184+V186+V188+V192</f>
        <v>824451.2</v>
      </c>
      <c r="W155" s="47">
        <f t="shared" si="18"/>
        <v>695243.1</v>
      </c>
      <c r="X155" s="47">
        <f t="shared" si="18"/>
        <v>413168.69999999995</v>
      </c>
      <c r="Y155" s="47">
        <f t="shared" si="18"/>
        <v>413168.69999999995</v>
      </c>
      <c r="Z155" s="47">
        <f>Z158+Z163+Z167+Z182+Z184+Z186+Z188+Z192</f>
        <v>3638534.5</v>
      </c>
      <c r="AA155" s="46">
        <v>2026</v>
      </c>
    </row>
    <row r="156" spans="1:31" ht="44.25" x14ac:dyDescent="0.25">
      <c r="A156" s="13"/>
      <c r="B156" s="13"/>
      <c r="C156" s="13"/>
      <c r="D156" s="13"/>
      <c r="E156" s="13"/>
      <c r="F156" s="13"/>
      <c r="G156" s="13"/>
      <c r="H156" s="13"/>
      <c r="I156" s="14"/>
      <c r="J156" s="13"/>
      <c r="K156" s="13"/>
      <c r="L156" s="13"/>
      <c r="M156" s="13"/>
      <c r="N156" s="13"/>
      <c r="O156" s="13"/>
      <c r="P156" s="13"/>
      <c r="Q156" s="13"/>
      <c r="R156" s="12" t="s">
        <v>86</v>
      </c>
      <c r="S156" s="6" t="s">
        <v>35</v>
      </c>
      <c r="T156" s="5">
        <f>T159</f>
        <v>7130.4</v>
      </c>
      <c r="U156" s="5">
        <f t="shared" ref="U156:Z156" si="19">U159</f>
        <v>7130.4</v>
      </c>
      <c r="V156" s="5">
        <f t="shared" si="19"/>
        <v>7130.4</v>
      </c>
      <c r="W156" s="5">
        <f t="shared" si="19"/>
        <v>7130.4</v>
      </c>
      <c r="X156" s="5">
        <f t="shared" si="19"/>
        <v>7130.4</v>
      </c>
      <c r="Y156" s="5">
        <f t="shared" si="19"/>
        <v>7130.4</v>
      </c>
      <c r="Z156" s="3">
        <f t="shared" si="19"/>
        <v>7130.4</v>
      </c>
      <c r="AA156" s="6">
        <v>2026</v>
      </c>
    </row>
    <row r="157" spans="1:31" ht="60" x14ac:dyDescent="0.25">
      <c r="A157" s="13"/>
      <c r="B157" s="13"/>
      <c r="C157" s="13"/>
      <c r="D157" s="13"/>
      <c r="E157" s="13"/>
      <c r="F157" s="13"/>
      <c r="G157" s="13"/>
      <c r="H157" s="13"/>
      <c r="I157" s="14"/>
      <c r="J157" s="13"/>
      <c r="K157" s="13"/>
      <c r="L157" s="13"/>
      <c r="M157" s="13"/>
      <c r="N157" s="13"/>
      <c r="O157" s="13"/>
      <c r="P157" s="13"/>
      <c r="Q157" s="13"/>
      <c r="R157" s="7" t="s">
        <v>87</v>
      </c>
      <c r="S157" s="6" t="s">
        <v>32</v>
      </c>
      <c r="T157" s="9">
        <f>T161</f>
        <v>2300</v>
      </c>
      <c r="U157" s="9">
        <f t="shared" ref="U157:Z157" si="20">U161</f>
        <v>2300</v>
      </c>
      <c r="V157" s="9">
        <f t="shared" si="20"/>
        <v>2300</v>
      </c>
      <c r="W157" s="9">
        <f t="shared" si="20"/>
        <v>2300</v>
      </c>
      <c r="X157" s="9">
        <f t="shared" si="20"/>
        <v>2300</v>
      </c>
      <c r="Y157" s="9">
        <f t="shared" si="20"/>
        <v>2300</v>
      </c>
      <c r="Z157" s="4">
        <f t="shared" si="20"/>
        <v>13800</v>
      </c>
      <c r="AA157" s="6">
        <v>2026</v>
      </c>
    </row>
    <row r="158" spans="1:31" ht="45" x14ac:dyDescent="0.25">
      <c r="A158" s="21" t="s">
        <v>11</v>
      </c>
      <c r="B158" s="21" t="s">
        <v>12</v>
      </c>
      <c r="C158" s="21" t="s">
        <v>13</v>
      </c>
      <c r="D158" s="21" t="s">
        <v>11</v>
      </c>
      <c r="E158" s="21" t="s">
        <v>21</v>
      </c>
      <c r="F158" s="21" t="s">
        <v>11</v>
      </c>
      <c r="G158" s="21" t="s">
        <v>20</v>
      </c>
      <c r="H158" s="21" t="s">
        <v>11</v>
      </c>
      <c r="I158" s="21" t="s">
        <v>19</v>
      </c>
      <c r="J158" s="21" t="s">
        <v>12</v>
      </c>
      <c r="K158" s="21" t="s">
        <v>11</v>
      </c>
      <c r="L158" s="21" t="s">
        <v>22</v>
      </c>
      <c r="M158" s="21" t="s">
        <v>20</v>
      </c>
      <c r="N158" s="21" t="s">
        <v>20</v>
      </c>
      <c r="O158" s="21" t="s">
        <v>20</v>
      </c>
      <c r="P158" s="21" t="s">
        <v>20</v>
      </c>
      <c r="Q158" s="21" t="s">
        <v>20</v>
      </c>
      <c r="R158" s="22" t="s">
        <v>75</v>
      </c>
      <c r="S158" s="23" t="s">
        <v>34</v>
      </c>
      <c r="T158" s="25">
        <f>415228.6-50+36874.2-20000-500+4234.8-7000-500-1000+3600+40000+12946.9+65761.3</f>
        <v>549595.80000000005</v>
      </c>
      <c r="U158" s="25">
        <v>536686.19999999995</v>
      </c>
      <c r="V158" s="25">
        <f>303373.2+359653.8</f>
        <v>663027</v>
      </c>
      <c r="W158" s="25">
        <f>555596.4+78222.5</f>
        <v>633818.9</v>
      </c>
      <c r="X158" s="25">
        <v>388589</v>
      </c>
      <c r="Y158" s="25">
        <v>388589</v>
      </c>
      <c r="Z158" s="25">
        <f>T158+U158+V158+W158+X158+Y158</f>
        <v>3160305.9</v>
      </c>
      <c r="AA158" s="23">
        <v>2026</v>
      </c>
    </row>
    <row r="159" spans="1:31" ht="45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7" t="s">
        <v>76</v>
      </c>
      <c r="S159" s="6" t="s">
        <v>40</v>
      </c>
      <c r="T159" s="5">
        <v>7130.4</v>
      </c>
      <c r="U159" s="5">
        <v>7130.4</v>
      </c>
      <c r="V159" s="5">
        <v>7130.4</v>
      </c>
      <c r="W159" s="5">
        <v>7130.4</v>
      </c>
      <c r="X159" s="5">
        <v>7130.4</v>
      </c>
      <c r="Y159" s="5">
        <v>7130.4</v>
      </c>
      <c r="Z159" s="3">
        <v>7130.4</v>
      </c>
      <c r="AA159" s="6">
        <v>2026</v>
      </c>
    </row>
    <row r="160" spans="1:31" ht="45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7" t="s">
        <v>77</v>
      </c>
      <c r="S160" s="6" t="s">
        <v>32</v>
      </c>
      <c r="T160" s="9">
        <v>115</v>
      </c>
      <c r="U160" s="9">
        <v>40</v>
      </c>
      <c r="V160" s="9">
        <v>10</v>
      </c>
      <c r="W160" s="9">
        <v>10</v>
      </c>
      <c r="X160" s="9">
        <v>10</v>
      </c>
      <c r="Y160" s="9">
        <v>10</v>
      </c>
      <c r="Z160" s="4">
        <f t="shared" ref="Z160:Z183" si="21">T160+U160+V160+W160+X160+Y160</f>
        <v>195</v>
      </c>
      <c r="AA160" s="6">
        <v>2026</v>
      </c>
    </row>
    <row r="161" spans="1:30" ht="45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7" t="s">
        <v>78</v>
      </c>
      <c r="S161" s="6" t="s">
        <v>32</v>
      </c>
      <c r="T161" s="9">
        <v>2300</v>
      </c>
      <c r="U161" s="9">
        <v>2300</v>
      </c>
      <c r="V161" s="9">
        <v>2300</v>
      </c>
      <c r="W161" s="9">
        <v>2300</v>
      </c>
      <c r="X161" s="9">
        <v>2300</v>
      </c>
      <c r="Y161" s="9">
        <v>2300</v>
      </c>
      <c r="Z161" s="4">
        <f t="shared" si="21"/>
        <v>13800</v>
      </c>
      <c r="AA161" s="6">
        <v>2026</v>
      </c>
    </row>
    <row r="162" spans="1:30" ht="45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7" t="s">
        <v>79</v>
      </c>
      <c r="S162" s="6" t="s">
        <v>9</v>
      </c>
      <c r="T162" s="5">
        <v>60000</v>
      </c>
      <c r="U162" s="5">
        <v>45000</v>
      </c>
      <c r="V162" s="5">
        <v>45000</v>
      </c>
      <c r="W162" s="5">
        <v>45000</v>
      </c>
      <c r="X162" s="5">
        <v>45000</v>
      </c>
      <c r="Y162" s="5">
        <v>45000</v>
      </c>
      <c r="Z162" s="3">
        <f t="shared" si="21"/>
        <v>285000</v>
      </c>
      <c r="AA162" s="6">
        <v>2026</v>
      </c>
    </row>
    <row r="163" spans="1:30" ht="30" x14ac:dyDescent="0.25">
      <c r="A163" s="21" t="s">
        <v>11</v>
      </c>
      <c r="B163" s="21" t="s">
        <v>12</v>
      </c>
      <c r="C163" s="21" t="s">
        <v>13</v>
      </c>
      <c r="D163" s="21" t="s">
        <v>11</v>
      </c>
      <c r="E163" s="21" t="s">
        <v>21</v>
      </c>
      <c r="F163" s="21" t="s">
        <v>11</v>
      </c>
      <c r="G163" s="21" t="s">
        <v>20</v>
      </c>
      <c r="H163" s="21" t="s">
        <v>11</v>
      </c>
      <c r="I163" s="21" t="s">
        <v>19</v>
      </c>
      <c r="J163" s="21" t="s">
        <v>12</v>
      </c>
      <c r="K163" s="21" t="s">
        <v>11</v>
      </c>
      <c r="L163" s="21" t="s">
        <v>22</v>
      </c>
      <c r="M163" s="21" t="s">
        <v>20</v>
      </c>
      <c r="N163" s="21" t="s">
        <v>20</v>
      </c>
      <c r="O163" s="21" t="s">
        <v>20</v>
      </c>
      <c r="P163" s="21" t="s">
        <v>20</v>
      </c>
      <c r="Q163" s="21" t="s">
        <v>20</v>
      </c>
      <c r="R163" s="22" t="s">
        <v>165</v>
      </c>
      <c r="S163" s="23" t="s">
        <v>34</v>
      </c>
      <c r="T163" s="25">
        <v>2500</v>
      </c>
      <c r="U163" s="25">
        <f>18000+2499.8+1300+2500+112.6</f>
        <v>24412.399999999998</v>
      </c>
      <c r="V163" s="25">
        <v>26000</v>
      </c>
      <c r="W163" s="25">
        <v>26000</v>
      </c>
      <c r="X163" s="25">
        <f>1233.1+600</f>
        <v>1833.1</v>
      </c>
      <c r="Y163" s="25">
        <f>1233.1+600</f>
        <v>1833.1</v>
      </c>
      <c r="Z163" s="25">
        <f>T163+U163+V163+W163+X163+Y163</f>
        <v>82578.600000000006</v>
      </c>
      <c r="AA163" s="23">
        <v>2026</v>
      </c>
      <c r="AB163" s="86" t="s">
        <v>143</v>
      </c>
    </row>
    <row r="164" spans="1:30" s="1" customFormat="1" ht="34.1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7" t="s">
        <v>166</v>
      </c>
      <c r="S164" s="6" t="s">
        <v>32</v>
      </c>
      <c r="T164" s="9">
        <v>191</v>
      </c>
      <c r="U164" s="9">
        <v>194</v>
      </c>
      <c r="V164" s="9">
        <v>196</v>
      </c>
      <c r="W164" s="9">
        <v>198</v>
      </c>
      <c r="X164" s="9">
        <v>200</v>
      </c>
      <c r="Y164" s="9">
        <v>202</v>
      </c>
      <c r="Z164" s="4">
        <f t="shared" si="21"/>
        <v>1181</v>
      </c>
      <c r="AA164" s="8">
        <v>2026</v>
      </c>
      <c r="AB164" s="83"/>
      <c r="AC164" s="17"/>
      <c r="AD164" s="17"/>
    </row>
    <row r="165" spans="1:30" ht="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7" t="s">
        <v>167</v>
      </c>
      <c r="S165" s="6" t="s">
        <v>32</v>
      </c>
      <c r="T165" s="8"/>
      <c r="U165" s="8"/>
      <c r="V165" s="8">
        <v>2</v>
      </c>
      <c r="W165" s="8">
        <v>2</v>
      </c>
      <c r="X165" s="8">
        <v>2</v>
      </c>
      <c r="Y165" s="8">
        <v>2</v>
      </c>
      <c r="Z165" s="4">
        <f t="shared" si="21"/>
        <v>8</v>
      </c>
      <c r="AA165" s="6">
        <v>2026</v>
      </c>
    </row>
    <row r="166" spans="1:30" ht="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7" t="s">
        <v>168</v>
      </c>
      <c r="S166" s="6" t="s">
        <v>32</v>
      </c>
      <c r="T166" s="8">
        <v>3</v>
      </c>
      <c r="U166" s="8">
        <v>2</v>
      </c>
      <c r="V166" s="8">
        <v>2</v>
      </c>
      <c r="W166" s="8">
        <v>2</v>
      </c>
      <c r="X166" s="8">
        <v>2</v>
      </c>
      <c r="Y166" s="8">
        <v>2</v>
      </c>
      <c r="Z166" s="4">
        <f t="shared" si="21"/>
        <v>13</v>
      </c>
      <c r="AA166" s="6">
        <v>2026</v>
      </c>
    </row>
    <row r="167" spans="1:30" ht="44.25" x14ac:dyDescent="0.25">
      <c r="A167" s="21"/>
      <c r="B167" s="21"/>
      <c r="C167" s="21"/>
      <c r="D167" s="21" t="s">
        <v>11</v>
      </c>
      <c r="E167" s="21" t="s">
        <v>21</v>
      </c>
      <c r="F167" s="21" t="s">
        <v>11</v>
      </c>
      <c r="G167" s="21" t="s">
        <v>20</v>
      </c>
      <c r="H167" s="21" t="s">
        <v>11</v>
      </c>
      <c r="I167" s="21" t="s">
        <v>19</v>
      </c>
      <c r="J167" s="21" t="s">
        <v>12</v>
      </c>
      <c r="K167" s="21" t="s">
        <v>11</v>
      </c>
      <c r="L167" s="21" t="s">
        <v>22</v>
      </c>
      <c r="M167" s="21" t="s">
        <v>20</v>
      </c>
      <c r="N167" s="21" t="s">
        <v>20</v>
      </c>
      <c r="O167" s="21" t="s">
        <v>20</v>
      </c>
      <c r="P167" s="21" t="s">
        <v>20</v>
      </c>
      <c r="Q167" s="21" t="s">
        <v>20</v>
      </c>
      <c r="R167" s="50" t="s">
        <v>84</v>
      </c>
      <c r="S167" s="23" t="s">
        <v>34</v>
      </c>
      <c r="T167" s="25">
        <f t="shared" ref="T167:Y167" si="22">T169+T172+T176+T180</f>
        <v>25472</v>
      </c>
      <c r="U167" s="25">
        <f t="shared" si="22"/>
        <v>25786.799999999999</v>
      </c>
      <c r="V167" s="25">
        <f t="shared" si="22"/>
        <v>26924.2</v>
      </c>
      <c r="W167" s="25">
        <f t="shared" si="22"/>
        <v>26924.2</v>
      </c>
      <c r="X167" s="25">
        <f t="shared" si="22"/>
        <v>22396.600000000002</v>
      </c>
      <c r="Y167" s="25">
        <f t="shared" si="22"/>
        <v>22396.600000000002</v>
      </c>
      <c r="Z167" s="25">
        <f>Z169+Z172+Z176+Z180</f>
        <v>149900.4</v>
      </c>
      <c r="AA167" s="23">
        <v>2026</v>
      </c>
    </row>
    <row r="168" spans="1:30" ht="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7" t="s">
        <v>85</v>
      </c>
      <c r="S168" s="6" t="s">
        <v>16</v>
      </c>
      <c r="T168" s="5">
        <f t="shared" ref="T168:Z168" si="23">T170+T173+T177</f>
        <v>636.29999999999995</v>
      </c>
      <c r="U168" s="5">
        <f t="shared" si="23"/>
        <v>6482.5</v>
      </c>
      <c r="V168" s="5">
        <f t="shared" si="23"/>
        <v>6482.5</v>
      </c>
      <c r="W168" s="5">
        <f t="shared" si="23"/>
        <v>6482.5</v>
      </c>
      <c r="X168" s="5">
        <f t="shared" si="23"/>
        <v>6482.5</v>
      </c>
      <c r="Y168" s="5">
        <f t="shared" si="23"/>
        <v>6482.5</v>
      </c>
      <c r="Z168" s="3">
        <f t="shared" si="23"/>
        <v>33048.800000000003</v>
      </c>
      <c r="AA168" s="6">
        <v>2026</v>
      </c>
    </row>
    <row r="169" spans="1:30" ht="45" x14ac:dyDescent="0.25">
      <c r="A169" s="21" t="s">
        <v>11</v>
      </c>
      <c r="B169" s="21" t="s">
        <v>11</v>
      </c>
      <c r="C169" s="21" t="s">
        <v>22</v>
      </c>
      <c r="D169" s="21" t="s">
        <v>11</v>
      </c>
      <c r="E169" s="21" t="s">
        <v>21</v>
      </c>
      <c r="F169" s="21" t="s">
        <v>11</v>
      </c>
      <c r="G169" s="21" t="s">
        <v>20</v>
      </c>
      <c r="H169" s="21" t="s">
        <v>11</v>
      </c>
      <c r="I169" s="21" t="s">
        <v>19</v>
      </c>
      <c r="J169" s="21" t="s">
        <v>12</v>
      </c>
      <c r="K169" s="21" t="s">
        <v>11</v>
      </c>
      <c r="L169" s="21" t="s">
        <v>22</v>
      </c>
      <c r="M169" s="21" t="s">
        <v>20</v>
      </c>
      <c r="N169" s="21" t="s">
        <v>20</v>
      </c>
      <c r="O169" s="21" t="s">
        <v>20</v>
      </c>
      <c r="P169" s="21" t="s">
        <v>20</v>
      </c>
      <c r="Q169" s="21" t="s">
        <v>20</v>
      </c>
      <c r="R169" s="22" t="s">
        <v>56</v>
      </c>
      <c r="S169" s="23" t="s">
        <v>34</v>
      </c>
      <c r="T169" s="24">
        <f>1252.2-957.3</f>
        <v>294.90000000000009</v>
      </c>
      <c r="U169" s="24">
        <v>252.2</v>
      </c>
      <c r="V169" s="24">
        <v>252.2</v>
      </c>
      <c r="W169" s="24">
        <v>252.2</v>
      </c>
      <c r="X169" s="24">
        <v>252.2</v>
      </c>
      <c r="Y169" s="24">
        <v>252.2</v>
      </c>
      <c r="Z169" s="25">
        <f t="shared" si="21"/>
        <v>1555.9000000000003</v>
      </c>
      <c r="AA169" s="23">
        <v>2026</v>
      </c>
    </row>
    <row r="170" spans="1:30" ht="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7" t="s">
        <v>57</v>
      </c>
      <c r="S170" s="6" t="s">
        <v>16</v>
      </c>
      <c r="T170" s="5">
        <v>340.3</v>
      </c>
      <c r="U170" s="5">
        <v>3929.1</v>
      </c>
      <c r="V170" s="5">
        <v>3929.1</v>
      </c>
      <c r="W170" s="5">
        <v>3929.1</v>
      </c>
      <c r="X170" s="5">
        <v>3929.1</v>
      </c>
      <c r="Y170" s="5">
        <v>3929.1</v>
      </c>
      <c r="Z170" s="3">
        <f>T170+U170+V170+W170+X170+Y170</f>
        <v>19985.8</v>
      </c>
      <c r="AA170" s="6">
        <v>2026</v>
      </c>
    </row>
    <row r="171" spans="1:30" ht="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7" t="s">
        <v>58</v>
      </c>
      <c r="S171" s="6" t="s">
        <v>32</v>
      </c>
      <c r="T171" s="95"/>
      <c r="U171" s="9">
        <v>2</v>
      </c>
      <c r="V171" s="9">
        <v>2</v>
      </c>
      <c r="W171" s="9">
        <v>2</v>
      </c>
      <c r="X171" s="9">
        <v>2</v>
      </c>
      <c r="Y171" s="9">
        <v>2</v>
      </c>
      <c r="Z171" s="4">
        <f t="shared" si="21"/>
        <v>10</v>
      </c>
      <c r="AA171" s="6">
        <v>2026</v>
      </c>
    </row>
    <row r="172" spans="1:30" ht="45" x14ac:dyDescent="0.25">
      <c r="A172" s="21" t="s">
        <v>11</v>
      </c>
      <c r="B172" s="21" t="s">
        <v>11</v>
      </c>
      <c r="C172" s="21" t="s">
        <v>21</v>
      </c>
      <c r="D172" s="21" t="s">
        <v>11</v>
      </c>
      <c r="E172" s="21" t="s">
        <v>21</v>
      </c>
      <c r="F172" s="21" t="s">
        <v>11</v>
      </c>
      <c r="G172" s="21" t="s">
        <v>20</v>
      </c>
      <c r="H172" s="21" t="s">
        <v>11</v>
      </c>
      <c r="I172" s="21" t="s">
        <v>19</v>
      </c>
      <c r="J172" s="21" t="s">
        <v>12</v>
      </c>
      <c r="K172" s="21" t="s">
        <v>11</v>
      </c>
      <c r="L172" s="21" t="s">
        <v>22</v>
      </c>
      <c r="M172" s="21" t="s">
        <v>20</v>
      </c>
      <c r="N172" s="21" t="s">
        <v>20</v>
      </c>
      <c r="O172" s="21" t="s">
        <v>20</v>
      </c>
      <c r="P172" s="21" t="s">
        <v>20</v>
      </c>
      <c r="Q172" s="21" t="s">
        <v>20</v>
      </c>
      <c r="R172" s="22" t="s">
        <v>56</v>
      </c>
      <c r="S172" s="23" t="s">
        <v>34</v>
      </c>
      <c r="T172" s="24">
        <v>150</v>
      </c>
      <c r="U172" s="24">
        <v>150</v>
      </c>
      <c r="V172" s="24">
        <v>150</v>
      </c>
      <c r="W172" s="24">
        <v>150</v>
      </c>
      <c r="X172" s="24">
        <v>150</v>
      </c>
      <c r="Y172" s="24">
        <v>150</v>
      </c>
      <c r="Z172" s="25">
        <f t="shared" si="21"/>
        <v>900</v>
      </c>
      <c r="AA172" s="23">
        <v>2026</v>
      </c>
    </row>
    <row r="173" spans="1:30" ht="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7" t="s">
        <v>59</v>
      </c>
      <c r="S173" s="6" t="s">
        <v>16</v>
      </c>
      <c r="T173" s="5">
        <v>216</v>
      </c>
      <c r="U173" s="5">
        <v>867.4</v>
      </c>
      <c r="V173" s="5">
        <v>867.4</v>
      </c>
      <c r="W173" s="5">
        <v>867.4</v>
      </c>
      <c r="X173" s="5">
        <v>867.4</v>
      </c>
      <c r="Y173" s="5">
        <v>867.4</v>
      </c>
      <c r="Z173" s="3">
        <f t="shared" si="21"/>
        <v>4553</v>
      </c>
      <c r="AA173" s="6">
        <v>2026</v>
      </c>
    </row>
    <row r="174" spans="1:30" ht="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7" t="s">
        <v>60</v>
      </c>
      <c r="S174" s="6" t="s">
        <v>16</v>
      </c>
      <c r="T174" s="5">
        <v>50</v>
      </c>
      <c r="U174" s="5">
        <v>347</v>
      </c>
      <c r="V174" s="5">
        <v>347</v>
      </c>
      <c r="W174" s="5">
        <v>347</v>
      </c>
      <c r="X174" s="5">
        <v>347</v>
      </c>
      <c r="Y174" s="5">
        <v>347</v>
      </c>
      <c r="Z174" s="3">
        <f t="shared" si="21"/>
        <v>1785</v>
      </c>
      <c r="AA174" s="6">
        <v>2026</v>
      </c>
    </row>
    <row r="175" spans="1:30" ht="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7" t="s">
        <v>61</v>
      </c>
      <c r="S175" s="6" t="s">
        <v>32</v>
      </c>
      <c r="T175" s="9"/>
      <c r="U175" s="9">
        <v>2</v>
      </c>
      <c r="V175" s="9">
        <v>2</v>
      </c>
      <c r="W175" s="9">
        <v>2</v>
      </c>
      <c r="X175" s="9">
        <v>2</v>
      </c>
      <c r="Y175" s="9">
        <v>2</v>
      </c>
      <c r="Z175" s="4">
        <f t="shared" si="21"/>
        <v>10</v>
      </c>
      <c r="AA175" s="6">
        <v>2026</v>
      </c>
    </row>
    <row r="176" spans="1:30" ht="45" x14ac:dyDescent="0.25">
      <c r="A176" s="21" t="s">
        <v>11</v>
      </c>
      <c r="B176" s="21" t="s">
        <v>11</v>
      </c>
      <c r="C176" s="21" t="s">
        <v>18</v>
      </c>
      <c r="D176" s="21" t="s">
        <v>11</v>
      </c>
      <c r="E176" s="21" t="s">
        <v>21</v>
      </c>
      <c r="F176" s="21" t="s">
        <v>11</v>
      </c>
      <c r="G176" s="21" t="s">
        <v>20</v>
      </c>
      <c r="H176" s="21" t="s">
        <v>11</v>
      </c>
      <c r="I176" s="21" t="s">
        <v>19</v>
      </c>
      <c r="J176" s="21" t="s">
        <v>12</v>
      </c>
      <c r="K176" s="21" t="s">
        <v>11</v>
      </c>
      <c r="L176" s="21" t="s">
        <v>22</v>
      </c>
      <c r="M176" s="21" t="s">
        <v>20</v>
      </c>
      <c r="N176" s="21" t="s">
        <v>20</v>
      </c>
      <c r="O176" s="21" t="s">
        <v>20</v>
      </c>
      <c r="P176" s="21" t="s">
        <v>20</v>
      </c>
      <c r="Q176" s="21" t="s">
        <v>20</v>
      </c>
      <c r="R176" s="22" t="s">
        <v>56</v>
      </c>
      <c r="S176" s="23" t="s">
        <v>34</v>
      </c>
      <c r="T176" s="24">
        <v>200</v>
      </c>
      <c r="U176" s="24">
        <v>200</v>
      </c>
      <c r="V176" s="24">
        <v>200</v>
      </c>
      <c r="W176" s="24">
        <v>200</v>
      </c>
      <c r="X176" s="24">
        <v>200</v>
      </c>
      <c r="Y176" s="24">
        <v>200</v>
      </c>
      <c r="Z176" s="25">
        <f t="shared" si="21"/>
        <v>1200</v>
      </c>
      <c r="AA176" s="23">
        <v>2026</v>
      </c>
    </row>
    <row r="177" spans="1:32" ht="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7" t="s">
        <v>62</v>
      </c>
      <c r="S177" s="6" t="s">
        <v>16</v>
      </c>
      <c r="T177" s="5">
        <v>80</v>
      </c>
      <c r="U177" s="5">
        <v>1686</v>
      </c>
      <c r="V177" s="5">
        <v>1686</v>
      </c>
      <c r="W177" s="5">
        <v>1686</v>
      </c>
      <c r="X177" s="5">
        <v>1686</v>
      </c>
      <c r="Y177" s="5">
        <v>1686</v>
      </c>
      <c r="Z177" s="3">
        <f t="shared" si="21"/>
        <v>8510</v>
      </c>
      <c r="AA177" s="6">
        <v>2026</v>
      </c>
    </row>
    <row r="178" spans="1:32" ht="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7" t="s">
        <v>63</v>
      </c>
      <c r="S178" s="6" t="s">
        <v>16</v>
      </c>
      <c r="T178" s="5">
        <v>100</v>
      </c>
      <c r="U178" s="5">
        <v>270</v>
      </c>
      <c r="V178" s="5">
        <v>270</v>
      </c>
      <c r="W178" s="5">
        <v>270</v>
      </c>
      <c r="X178" s="5">
        <v>270</v>
      </c>
      <c r="Y178" s="5">
        <v>270</v>
      </c>
      <c r="Z178" s="3">
        <f t="shared" si="21"/>
        <v>1450</v>
      </c>
      <c r="AA178" s="6">
        <v>2026</v>
      </c>
    </row>
    <row r="179" spans="1:32" s="1" customFormat="1" ht="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7" t="s">
        <v>64</v>
      </c>
      <c r="S179" s="6" t="s">
        <v>32</v>
      </c>
      <c r="T179" s="9"/>
      <c r="U179" s="9">
        <v>2</v>
      </c>
      <c r="V179" s="9">
        <v>2</v>
      </c>
      <c r="W179" s="9">
        <v>2</v>
      </c>
      <c r="X179" s="9">
        <v>2</v>
      </c>
      <c r="Y179" s="9">
        <v>2</v>
      </c>
      <c r="Z179" s="4">
        <f>T179+U179+V179+W179+X179+Y179</f>
        <v>10</v>
      </c>
      <c r="AA179" s="6">
        <v>2026</v>
      </c>
      <c r="AB179" s="83"/>
      <c r="AC179" s="17"/>
      <c r="AD179" s="17"/>
    </row>
    <row r="180" spans="1:32" ht="45" x14ac:dyDescent="0.25">
      <c r="A180" s="21" t="s">
        <v>11</v>
      </c>
      <c r="B180" s="21" t="s">
        <v>12</v>
      </c>
      <c r="C180" s="21" t="s">
        <v>13</v>
      </c>
      <c r="D180" s="21" t="s">
        <v>11</v>
      </c>
      <c r="E180" s="21" t="s">
        <v>21</v>
      </c>
      <c r="F180" s="21" t="s">
        <v>11</v>
      </c>
      <c r="G180" s="21" t="s">
        <v>20</v>
      </c>
      <c r="H180" s="21" t="s">
        <v>11</v>
      </c>
      <c r="I180" s="21" t="s">
        <v>19</v>
      </c>
      <c r="J180" s="21" t="s">
        <v>12</v>
      </c>
      <c r="K180" s="21" t="s">
        <v>11</v>
      </c>
      <c r="L180" s="21" t="s">
        <v>22</v>
      </c>
      <c r="M180" s="21" t="s">
        <v>20</v>
      </c>
      <c r="N180" s="21" t="s">
        <v>20</v>
      </c>
      <c r="O180" s="21" t="s">
        <v>20</v>
      </c>
      <c r="P180" s="21" t="s">
        <v>20</v>
      </c>
      <c r="Q180" s="21" t="s">
        <v>20</v>
      </c>
      <c r="R180" s="22" t="s">
        <v>56</v>
      </c>
      <c r="S180" s="23" t="s">
        <v>34</v>
      </c>
      <c r="T180" s="24">
        <v>24827.1</v>
      </c>
      <c r="U180" s="24">
        <v>25184.6</v>
      </c>
      <c r="V180" s="24">
        <v>26322</v>
      </c>
      <c r="W180" s="24">
        <v>26322</v>
      </c>
      <c r="X180" s="24">
        <v>21794.400000000001</v>
      </c>
      <c r="Y180" s="24">
        <v>21794.400000000001</v>
      </c>
      <c r="Z180" s="25">
        <f t="shared" si="21"/>
        <v>146244.5</v>
      </c>
      <c r="AA180" s="23">
        <v>2026</v>
      </c>
    </row>
    <row r="181" spans="1:32" s="10" customFormat="1" ht="45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7" t="s">
        <v>80</v>
      </c>
      <c r="S181" s="6" t="s">
        <v>38</v>
      </c>
      <c r="T181" s="5">
        <v>2708</v>
      </c>
      <c r="U181" s="5">
        <v>2708</v>
      </c>
      <c r="V181" s="5">
        <v>2987.6</v>
      </c>
      <c r="W181" s="5">
        <v>2987.6</v>
      </c>
      <c r="X181" s="5">
        <v>2987.6</v>
      </c>
      <c r="Y181" s="5">
        <v>2987.6</v>
      </c>
      <c r="Z181" s="3">
        <f>(T181+U181+V181+W181+X181+Y181)</f>
        <v>17366.400000000001</v>
      </c>
      <c r="AA181" s="6">
        <v>2026</v>
      </c>
      <c r="AB181" s="83"/>
      <c r="AC181" s="17"/>
      <c r="AD181" s="17"/>
      <c r="AE181" s="1"/>
      <c r="AF181" s="1"/>
    </row>
    <row r="182" spans="1:32" s="10" customFormat="1" ht="45" x14ac:dyDescent="0.25">
      <c r="A182" s="21" t="s">
        <v>11</v>
      </c>
      <c r="B182" s="21" t="s">
        <v>12</v>
      </c>
      <c r="C182" s="21" t="s">
        <v>13</v>
      </c>
      <c r="D182" s="21" t="s">
        <v>11</v>
      </c>
      <c r="E182" s="21" t="s">
        <v>21</v>
      </c>
      <c r="F182" s="21" t="s">
        <v>11</v>
      </c>
      <c r="G182" s="21" t="s">
        <v>20</v>
      </c>
      <c r="H182" s="21" t="s">
        <v>11</v>
      </c>
      <c r="I182" s="21" t="s">
        <v>19</v>
      </c>
      <c r="J182" s="21" t="s">
        <v>12</v>
      </c>
      <c r="K182" s="21" t="s">
        <v>11</v>
      </c>
      <c r="L182" s="21" t="s">
        <v>22</v>
      </c>
      <c r="M182" s="21" t="s">
        <v>20</v>
      </c>
      <c r="N182" s="21" t="s">
        <v>20</v>
      </c>
      <c r="O182" s="21" t="s">
        <v>20</v>
      </c>
      <c r="P182" s="21" t="s">
        <v>20</v>
      </c>
      <c r="Q182" s="21" t="s">
        <v>20</v>
      </c>
      <c r="R182" s="22" t="s">
        <v>81</v>
      </c>
      <c r="S182" s="23" t="s">
        <v>34</v>
      </c>
      <c r="T182" s="25">
        <f>500+500+500+1000</f>
        <v>2500</v>
      </c>
      <c r="U182" s="25">
        <v>2000</v>
      </c>
      <c r="V182" s="25">
        <v>1500</v>
      </c>
      <c r="W182" s="25">
        <v>1500</v>
      </c>
      <c r="X182" s="25">
        <v>350</v>
      </c>
      <c r="Y182" s="25">
        <v>350</v>
      </c>
      <c r="Z182" s="25">
        <f t="shared" si="21"/>
        <v>8200</v>
      </c>
      <c r="AA182" s="23">
        <v>2026</v>
      </c>
      <c r="AB182" s="83"/>
      <c r="AC182" s="17"/>
      <c r="AD182" s="17"/>
      <c r="AE182" s="1"/>
      <c r="AF182" s="1"/>
    </row>
    <row r="183" spans="1:32" s="1" customFormat="1" ht="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7" t="s">
        <v>83</v>
      </c>
      <c r="S183" s="6" t="s">
        <v>32</v>
      </c>
      <c r="T183" s="8">
        <v>35</v>
      </c>
      <c r="U183" s="8">
        <v>25</v>
      </c>
      <c r="V183" s="8">
        <v>15</v>
      </c>
      <c r="W183" s="8">
        <v>15</v>
      </c>
      <c r="X183" s="8">
        <v>15</v>
      </c>
      <c r="Y183" s="8">
        <v>15</v>
      </c>
      <c r="Z183" s="4">
        <f t="shared" si="21"/>
        <v>120</v>
      </c>
      <c r="AA183" s="6">
        <v>2026</v>
      </c>
      <c r="AB183" s="83"/>
      <c r="AC183" s="17"/>
      <c r="AD183" s="17"/>
    </row>
    <row r="184" spans="1:32" s="10" customFormat="1" ht="30" x14ac:dyDescent="0.25">
      <c r="A184" s="21" t="s">
        <v>11</v>
      </c>
      <c r="B184" s="21" t="s">
        <v>12</v>
      </c>
      <c r="C184" s="21" t="s">
        <v>13</v>
      </c>
      <c r="D184" s="21" t="s">
        <v>11</v>
      </c>
      <c r="E184" s="21" t="s">
        <v>21</v>
      </c>
      <c r="F184" s="21" t="s">
        <v>11</v>
      </c>
      <c r="G184" s="21" t="s">
        <v>20</v>
      </c>
      <c r="H184" s="21" t="s">
        <v>11</v>
      </c>
      <c r="I184" s="21" t="s">
        <v>19</v>
      </c>
      <c r="J184" s="21" t="s">
        <v>12</v>
      </c>
      <c r="K184" s="21" t="s">
        <v>46</v>
      </c>
      <c r="L184" s="21" t="s">
        <v>13</v>
      </c>
      <c r="M184" s="21" t="s">
        <v>18</v>
      </c>
      <c r="N184" s="21" t="s">
        <v>21</v>
      </c>
      <c r="O184" s="21" t="s">
        <v>12</v>
      </c>
      <c r="P184" s="21" t="s">
        <v>19</v>
      </c>
      <c r="Q184" s="21" t="s">
        <v>11</v>
      </c>
      <c r="R184" s="22" t="s">
        <v>105</v>
      </c>
      <c r="S184" s="23" t="s">
        <v>34</v>
      </c>
      <c r="T184" s="65"/>
      <c r="U184" s="25"/>
      <c r="V184" s="25">
        <v>100000</v>
      </c>
      <c r="W184" s="24"/>
      <c r="X184" s="24"/>
      <c r="Y184" s="24"/>
      <c r="Z184" s="25">
        <f>V184</f>
        <v>100000</v>
      </c>
      <c r="AA184" s="23">
        <v>2023</v>
      </c>
      <c r="AB184" s="83"/>
      <c r="AC184" s="48"/>
      <c r="AD184" s="17"/>
      <c r="AE184" s="1"/>
      <c r="AF184" s="1"/>
    </row>
    <row r="185" spans="1:32" s="10" customFormat="1" ht="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7" t="s">
        <v>82</v>
      </c>
      <c r="S185" s="6" t="s">
        <v>31</v>
      </c>
      <c r="T185" s="62"/>
      <c r="U185" s="8"/>
      <c r="V185" s="8">
        <v>1</v>
      </c>
      <c r="W185" s="8"/>
      <c r="X185" s="8"/>
      <c r="Y185" s="8"/>
      <c r="Z185" s="4">
        <f>T185+U185+V185+W185+X185+Y185</f>
        <v>1</v>
      </c>
      <c r="AA185" s="6">
        <v>2023</v>
      </c>
      <c r="AB185" s="83"/>
      <c r="AC185" s="48"/>
      <c r="AD185" s="17"/>
      <c r="AE185" s="1"/>
      <c r="AF185" s="1"/>
    </row>
    <row r="186" spans="1:32" s="10" customFormat="1" ht="60" x14ac:dyDescent="0.25">
      <c r="A186" s="21" t="s">
        <v>11</v>
      </c>
      <c r="B186" s="21" t="s">
        <v>12</v>
      </c>
      <c r="C186" s="21" t="s">
        <v>13</v>
      </c>
      <c r="D186" s="21" t="s">
        <v>11</v>
      </c>
      <c r="E186" s="21" t="s">
        <v>21</v>
      </c>
      <c r="F186" s="21" t="s">
        <v>11</v>
      </c>
      <c r="G186" s="21" t="s">
        <v>20</v>
      </c>
      <c r="H186" s="21" t="s">
        <v>11</v>
      </c>
      <c r="I186" s="21" t="s">
        <v>19</v>
      </c>
      <c r="J186" s="21" t="s">
        <v>12</v>
      </c>
      <c r="K186" s="21" t="s">
        <v>11</v>
      </c>
      <c r="L186" s="21" t="s">
        <v>22</v>
      </c>
      <c r="M186" s="21" t="s">
        <v>20</v>
      </c>
      <c r="N186" s="21" t="s">
        <v>20</v>
      </c>
      <c r="O186" s="21" t="s">
        <v>20</v>
      </c>
      <c r="P186" s="21" t="s">
        <v>20</v>
      </c>
      <c r="Q186" s="21" t="s">
        <v>20</v>
      </c>
      <c r="R186" s="22" t="s">
        <v>111</v>
      </c>
      <c r="S186" s="23" t="s">
        <v>34</v>
      </c>
      <c r="T186" s="25">
        <f>55000+50</f>
        <v>55050</v>
      </c>
      <c r="U186" s="25">
        <v>45213.9</v>
      </c>
      <c r="V186" s="24"/>
      <c r="W186" s="61"/>
      <c r="X186" s="61"/>
      <c r="Y186" s="61"/>
      <c r="Z186" s="25">
        <f>T186+U186</f>
        <v>100263.9</v>
      </c>
      <c r="AA186" s="23">
        <v>2022</v>
      </c>
      <c r="AB186" s="83" t="s">
        <v>123</v>
      </c>
      <c r="AC186" s="48"/>
      <c r="AD186" s="17"/>
      <c r="AE186" s="1"/>
      <c r="AF186" s="1"/>
    </row>
    <row r="187" spans="1:32" s="10" customFormat="1" ht="33.6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7" t="s">
        <v>112</v>
      </c>
      <c r="S187" s="6" t="s">
        <v>31</v>
      </c>
      <c r="T187" s="8">
        <v>13</v>
      </c>
      <c r="U187" s="8">
        <v>9</v>
      </c>
      <c r="V187" s="8"/>
      <c r="W187" s="62"/>
      <c r="X187" s="62"/>
      <c r="Y187" s="62"/>
      <c r="Z187" s="4">
        <f>T187+U187+V187+W187+X187+Y187</f>
        <v>22</v>
      </c>
      <c r="AA187" s="6">
        <v>2022</v>
      </c>
      <c r="AB187" s="83"/>
      <c r="AC187" s="48"/>
      <c r="AD187" s="17"/>
      <c r="AE187" s="1"/>
      <c r="AF187" s="1"/>
    </row>
    <row r="188" spans="1:32" s="10" customFormat="1" ht="27" customHeight="1" x14ac:dyDescent="0.25">
      <c r="A188" s="21" t="s">
        <v>11</v>
      </c>
      <c r="B188" s="21" t="s">
        <v>12</v>
      </c>
      <c r="C188" s="21" t="s">
        <v>13</v>
      </c>
      <c r="D188" s="21" t="s">
        <v>11</v>
      </c>
      <c r="E188" s="21" t="s">
        <v>21</v>
      </c>
      <c r="F188" s="21" t="s">
        <v>11</v>
      </c>
      <c r="G188" s="21" t="s">
        <v>20</v>
      </c>
      <c r="H188" s="21" t="s">
        <v>11</v>
      </c>
      <c r="I188" s="21" t="s">
        <v>19</v>
      </c>
      <c r="J188" s="21" t="s">
        <v>12</v>
      </c>
      <c r="K188" s="21" t="s">
        <v>11</v>
      </c>
      <c r="L188" s="21" t="s">
        <v>22</v>
      </c>
      <c r="M188" s="21" t="s">
        <v>20</v>
      </c>
      <c r="N188" s="21" t="s">
        <v>20</v>
      </c>
      <c r="O188" s="21" t="s">
        <v>20</v>
      </c>
      <c r="P188" s="21" t="s">
        <v>20</v>
      </c>
      <c r="Q188" s="21" t="s">
        <v>20</v>
      </c>
      <c r="R188" s="121" t="s">
        <v>162</v>
      </c>
      <c r="S188" s="118" t="s">
        <v>34</v>
      </c>
      <c r="T188" s="25">
        <f>T189+T190</f>
        <v>18550</v>
      </c>
      <c r="U188" s="25"/>
      <c r="V188" s="25"/>
      <c r="W188" s="25"/>
      <c r="X188" s="24"/>
      <c r="Y188" s="24"/>
      <c r="Z188" s="25">
        <f>T188+U188+V188+W188+X188+Y188</f>
        <v>18550</v>
      </c>
      <c r="AA188" s="23">
        <v>2021</v>
      </c>
      <c r="AB188" s="86" t="s">
        <v>144</v>
      </c>
      <c r="AC188" s="48"/>
      <c r="AD188" s="17"/>
      <c r="AE188" s="1"/>
      <c r="AF188" s="1"/>
    </row>
    <row r="189" spans="1:32" s="10" customFormat="1" ht="27" customHeight="1" x14ac:dyDescent="0.25">
      <c r="A189" s="21" t="s">
        <v>11</v>
      </c>
      <c r="B189" s="21" t="s">
        <v>12</v>
      </c>
      <c r="C189" s="21" t="s">
        <v>13</v>
      </c>
      <c r="D189" s="21" t="s">
        <v>11</v>
      </c>
      <c r="E189" s="21" t="s">
        <v>21</v>
      </c>
      <c r="F189" s="21" t="s">
        <v>11</v>
      </c>
      <c r="G189" s="21" t="s">
        <v>20</v>
      </c>
      <c r="H189" s="21" t="s">
        <v>11</v>
      </c>
      <c r="I189" s="21" t="s">
        <v>19</v>
      </c>
      <c r="J189" s="21" t="s">
        <v>12</v>
      </c>
      <c r="K189" s="21" t="s">
        <v>11</v>
      </c>
      <c r="L189" s="21" t="s">
        <v>22</v>
      </c>
      <c r="M189" s="21" t="s">
        <v>41</v>
      </c>
      <c r="N189" s="21" t="s">
        <v>11</v>
      </c>
      <c r="O189" s="21" t="s">
        <v>19</v>
      </c>
      <c r="P189" s="21" t="s">
        <v>18</v>
      </c>
      <c r="Q189" s="21" t="s">
        <v>147</v>
      </c>
      <c r="R189" s="122"/>
      <c r="S189" s="119"/>
      <c r="T189" s="24">
        <v>3710</v>
      </c>
      <c r="U189" s="24"/>
      <c r="V189" s="25"/>
      <c r="W189" s="25"/>
      <c r="X189" s="24"/>
      <c r="Y189" s="24"/>
      <c r="Z189" s="25">
        <f t="shared" ref="Z189:Z190" si="24">T189+U189+V189+W189+X189+Y189</f>
        <v>3710</v>
      </c>
      <c r="AA189" s="23">
        <v>2021</v>
      </c>
      <c r="AB189" s="86"/>
      <c r="AC189" s="48"/>
      <c r="AD189" s="17"/>
      <c r="AE189" s="1"/>
      <c r="AF189" s="1"/>
    </row>
    <row r="190" spans="1:32" s="10" customFormat="1" ht="27.6" customHeight="1" x14ac:dyDescent="0.25">
      <c r="A190" s="21" t="s">
        <v>11</v>
      </c>
      <c r="B190" s="21" t="s">
        <v>12</v>
      </c>
      <c r="C190" s="21" t="s">
        <v>13</v>
      </c>
      <c r="D190" s="21" t="s">
        <v>11</v>
      </c>
      <c r="E190" s="21" t="s">
        <v>21</v>
      </c>
      <c r="F190" s="21" t="s">
        <v>11</v>
      </c>
      <c r="G190" s="21" t="s">
        <v>20</v>
      </c>
      <c r="H190" s="21" t="s">
        <v>11</v>
      </c>
      <c r="I190" s="21" t="s">
        <v>19</v>
      </c>
      <c r="J190" s="21" t="s">
        <v>12</v>
      </c>
      <c r="K190" s="21" t="s">
        <v>11</v>
      </c>
      <c r="L190" s="21" t="s">
        <v>22</v>
      </c>
      <c r="M190" s="21" t="s">
        <v>12</v>
      </c>
      <c r="N190" s="21" t="s">
        <v>11</v>
      </c>
      <c r="O190" s="21" t="s">
        <v>19</v>
      </c>
      <c r="P190" s="21" t="s">
        <v>18</v>
      </c>
      <c r="Q190" s="21" t="s">
        <v>147</v>
      </c>
      <c r="R190" s="123"/>
      <c r="S190" s="120"/>
      <c r="T190" s="24">
        <v>14840</v>
      </c>
      <c r="U190" s="24"/>
      <c r="V190" s="25"/>
      <c r="W190" s="25"/>
      <c r="X190" s="24"/>
      <c r="Y190" s="24"/>
      <c r="Z190" s="25">
        <f t="shared" si="24"/>
        <v>14840</v>
      </c>
      <c r="AA190" s="23">
        <v>2021</v>
      </c>
      <c r="AB190" s="86"/>
      <c r="AC190" s="48"/>
      <c r="AD190" s="17"/>
      <c r="AE190" s="1"/>
      <c r="AF190" s="1"/>
    </row>
    <row r="191" spans="1:32" s="10" customFormat="1" ht="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7" t="s">
        <v>163</v>
      </c>
      <c r="S191" s="6" t="s">
        <v>31</v>
      </c>
      <c r="T191" s="8">
        <v>7</v>
      </c>
      <c r="U191" s="8"/>
      <c r="V191" s="8"/>
      <c r="W191" s="8"/>
      <c r="X191" s="8"/>
      <c r="Y191" s="8"/>
      <c r="Z191" s="4">
        <v>7</v>
      </c>
      <c r="AA191" s="6">
        <v>2021</v>
      </c>
      <c r="AB191" s="83"/>
      <c r="AC191" s="48"/>
      <c r="AD191" s="17"/>
      <c r="AE191" s="1"/>
      <c r="AF191" s="1"/>
    </row>
    <row r="192" spans="1:32" s="10" customFormat="1" ht="46.9" customHeight="1" x14ac:dyDescent="0.25">
      <c r="A192" s="21" t="s">
        <v>11</v>
      </c>
      <c r="B192" s="21" t="s">
        <v>12</v>
      </c>
      <c r="C192" s="21" t="s">
        <v>13</v>
      </c>
      <c r="D192" s="21" t="s">
        <v>11</v>
      </c>
      <c r="E192" s="21" t="s">
        <v>21</v>
      </c>
      <c r="F192" s="21" t="s">
        <v>11</v>
      </c>
      <c r="G192" s="21" t="s">
        <v>20</v>
      </c>
      <c r="H192" s="21" t="s">
        <v>11</v>
      </c>
      <c r="I192" s="21" t="s">
        <v>19</v>
      </c>
      <c r="J192" s="21" t="s">
        <v>12</v>
      </c>
      <c r="K192" s="21" t="s">
        <v>11</v>
      </c>
      <c r="L192" s="21" t="s">
        <v>22</v>
      </c>
      <c r="M192" s="21" t="s">
        <v>20</v>
      </c>
      <c r="N192" s="21" t="s">
        <v>20</v>
      </c>
      <c r="O192" s="21" t="s">
        <v>20</v>
      </c>
      <c r="P192" s="21" t="s">
        <v>20</v>
      </c>
      <c r="Q192" s="21" t="s">
        <v>20</v>
      </c>
      <c r="R192" s="22" t="s">
        <v>164</v>
      </c>
      <c r="S192" s="23" t="s">
        <v>34</v>
      </c>
      <c r="T192" s="65"/>
      <c r="U192" s="25">
        <f>4848.2-112.5</f>
        <v>4735.7</v>
      </c>
      <c r="V192" s="25">
        <v>7000</v>
      </c>
      <c r="W192" s="25">
        <v>7000</v>
      </c>
      <c r="X192" s="24"/>
      <c r="Y192" s="24"/>
      <c r="Z192" s="57">
        <f>T192+U192+V192+W192+X192+Y192</f>
        <v>18735.7</v>
      </c>
      <c r="AA192" s="23">
        <v>2024</v>
      </c>
      <c r="AB192" s="86" t="s">
        <v>144</v>
      </c>
      <c r="AC192" s="48"/>
      <c r="AD192" s="17"/>
      <c r="AE192" s="1"/>
      <c r="AF192" s="1"/>
    </row>
    <row r="193" spans="1:32" s="10" customFormat="1" ht="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7" t="s">
        <v>183</v>
      </c>
      <c r="S193" s="6" t="s">
        <v>31</v>
      </c>
      <c r="T193" s="62"/>
      <c r="U193" s="8">
        <v>7</v>
      </c>
      <c r="V193" s="8">
        <v>7</v>
      </c>
      <c r="W193" s="8">
        <v>7</v>
      </c>
      <c r="X193" s="8"/>
      <c r="Y193" s="8"/>
      <c r="Z193" s="4">
        <v>7</v>
      </c>
      <c r="AA193" s="6">
        <v>2024</v>
      </c>
      <c r="AB193" s="83"/>
      <c r="AC193" s="48"/>
      <c r="AD193" s="17"/>
      <c r="AE193" s="1"/>
      <c r="AF193" s="1"/>
    </row>
    <row r="194" spans="1:32" s="10" customFormat="1" ht="30" customHeight="1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40" t="s">
        <v>52</v>
      </c>
      <c r="S194" s="41" t="s">
        <v>34</v>
      </c>
      <c r="T194" s="42">
        <f t="shared" ref="T194:Z194" si="25">T195</f>
        <v>0</v>
      </c>
      <c r="U194" s="42">
        <f t="shared" si="25"/>
        <v>0</v>
      </c>
      <c r="V194" s="42">
        <f t="shared" si="25"/>
        <v>0</v>
      </c>
      <c r="W194" s="42">
        <f t="shared" si="25"/>
        <v>0</v>
      </c>
      <c r="X194" s="42">
        <f t="shared" si="25"/>
        <v>0</v>
      </c>
      <c r="Y194" s="42">
        <f t="shared" si="25"/>
        <v>0</v>
      </c>
      <c r="Z194" s="42">
        <f t="shared" si="25"/>
        <v>0</v>
      </c>
      <c r="AA194" s="41">
        <v>2026</v>
      </c>
      <c r="AB194" s="88"/>
      <c r="AC194" s="17"/>
      <c r="AD194" s="17"/>
      <c r="AE194" s="1"/>
      <c r="AF194" s="1"/>
    </row>
    <row r="195" spans="1:32" s="1" customFormat="1" ht="42.75" x14ac:dyDescent="0.25">
      <c r="A195" s="43"/>
      <c r="B195" s="43"/>
      <c r="C195" s="43"/>
      <c r="D195" s="43"/>
      <c r="E195" s="43"/>
      <c r="F195" s="43"/>
      <c r="G195" s="43"/>
      <c r="H195" s="43"/>
      <c r="I195" s="44"/>
      <c r="J195" s="44"/>
      <c r="K195" s="44"/>
      <c r="L195" s="44"/>
      <c r="M195" s="44"/>
      <c r="N195" s="44"/>
      <c r="O195" s="44"/>
      <c r="P195" s="44"/>
      <c r="Q195" s="44"/>
      <c r="R195" s="45" t="s">
        <v>17</v>
      </c>
      <c r="S195" s="46" t="s">
        <v>34</v>
      </c>
      <c r="T195" s="47">
        <v>0</v>
      </c>
      <c r="U195" s="47">
        <v>0</v>
      </c>
      <c r="V195" s="47">
        <v>0</v>
      </c>
      <c r="W195" s="47">
        <v>0</v>
      </c>
      <c r="X195" s="47">
        <v>0</v>
      </c>
      <c r="Y195" s="47">
        <v>0</v>
      </c>
      <c r="Z195" s="47">
        <v>0</v>
      </c>
      <c r="AA195" s="46">
        <v>2026</v>
      </c>
      <c r="AB195" s="88"/>
      <c r="AC195" s="17"/>
      <c r="AD195" s="17"/>
    </row>
    <row r="196" spans="1:32" s="1" customFormat="1" ht="45" x14ac:dyDescent="0.25">
      <c r="A196" s="6"/>
      <c r="B196" s="6"/>
      <c r="C196" s="6"/>
      <c r="D196" s="6"/>
      <c r="E196" s="6"/>
      <c r="F196" s="6"/>
      <c r="G196" s="6"/>
      <c r="H196" s="6"/>
      <c r="I196" s="14"/>
      <c r="J196" s="14"/>
      <c r="K196" s="14"/>
      <c r="L196" s="14"/>
      <c r="M196" s="14"/>
      <c r="N196" s="14"/>
      <c r="O196" s="14"/>
      <c r="P196" s="14"/>
      <c r="Q196" s="14"/>
      <c r="R196" s="7" t="s">
        <v>108</v>
      </c>
      <c r="S196" s="6" t="s">
        <v>31</v>
      </c>
      <c r="T196" s="9">
        <v>12</v>
      </c>
      <c r="U196" s="9">
        <v>12</v>
      </c>
      <c r="V196" s="9">
        <v>12</v>
      </c>
      <c r="W196" s="9">
        <v>12</v>
      </c>
      <c r="X196" s="9">
        <v>12</v>
      </c>
      <c r="Y196" s="9">
        <v>12</v>
      </c>
      <c r="Z196" s="4">
        <f>T196+U196+V196+W196+X196+Y196</f>
        <v>72</v>
      </c>
      <c r="AA196" s="6">
        <v>2026</v>
      </c>
      <c r="AB196" s="88"/>
      <c r="AC196" s="17"/>
      <c r="AD196" s="17"/>
    </row>
    <row r="197" spans="1:32" s="1" customFormat="1" ht="60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2" t="s">
        <v>109</v>
      </c>
      <c r="S197" s="23" t="s">
        <v>28</v>
      </c>
      <c r="T197" s="21" t="s">
        <v>12</v>
      </c>
      <c r="U197" s="21" t="s">
        <v>12</v>
      </c>
      <c r="V197" s="21" t="s">
        <v>12</v>
      </c>
      <c r="W197" s="21" t="s">
        <v>12</v>
      </c>
      <c r="X197" s="21" t="s">
        <v>12</v>
      </c>
      <c r="Y197" s="21" t="s">
        <v>12</v>
      </c>
      <c r="Z197" s="56" t="s">
        <v>12</v>
      </c>
      <c r="AA197" s="23">
        <v>2026</v>
      </c>
      <c r="AB197" s="88"/>
      <c r="AC197" s="17"/>
      <c r="AD197" s="17"/>
    </row>
    <row r="198" spans="1:32" s="1" customFormat="1" ht="30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7" t="s">
        <v>104</v>
      </c>
      <c r="S198" s="6" t="s">
        <v>31</v>
      </c>
      <c r="T198" s="9">
        <v>16</v>
      </c>
      <c r="U198" s="9">
        <v>10</v>
      </c>
      <c r="V198" s="9">
        <v>10</v>
      </c>
      <c r="W198" s="9">
        <v>10</v>
      </c>
      <c r="X198" s="9">
        <v>10</v>
      </c>
      <c r="Y198" s="9">
        <v>10</v>
      </c>
      <c r="Z198" s="4">
        <f>T198+U198+V198+W198+X198+Y198</f>
        <v>66</v>
      </c>
      <c r="AA198" s="6">
        <v>2026</v>
      </c>
      <c r="AB198" s="88"/>
      <c r="AC198" s="17"/>
      <c r="AD198" s="17"/>
    </row>
    <row r="199" spans="1:32" ht="44.25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2" t="s">
        <v>96</v>
      </c>
      <c r="S199" s="23" t="s">
        <v>28</v>
      </c>
      <c r="T199" s="55">
        <v>1</v>
      </c>
      <c r="U199" s="55">
        <v>1</v>
      </c>
      <c r="V199" s="55">
        <v>1</v>
      </c>
      <c r="W199" s="55">
        <v>1</v>
      </c>
      <c r="X199" s="55">
        <v>1</v>
      </c>
      <c r="Y199" s="55">
        <v>1</v>
      </c>
      <c r="Z199" s="57">
        <v>1</v>
      </c>
      <c r="AA199" s="23">
        <v>2026</v>
      </c>
      <c r="AB199" s="88"/>
    </row>
    <row r="200" spans="1:32" ht="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7" t="s">
        <v>97</v>
      </c>
      <c r="S200" s="6" t="s">
        <v>32</v>
      </c>
      <c r="T200" s="8">
        <v>150</v>
      </c>
      <c r="U200" s="8">
        <v>100</v>
      </c>
      <c r="V200" s="8">
        <v>100</v>
      </c>
      <c r="W200" s="8">
        <v>100</v>
      </c>
      <c r="X200" s="8">
        <v>100</v>
      </c>
      <c r="Y200" s="8">
        <v>100</v>
      </c>
      <c r="Z200" s="4">
        <f>T200+U200+V200+W200+X200+Y200</f>
        <v>650</v>
      </c>
      <c r="AA200" s="6">
        <v>2026</v>
      </c>
      <c r="AB200" s="88"/>
    </row>
    <row r="201" spans="1:32" ht="71.25" x14ac:dyDescent="0.25">
      <c r="A201" s="43"/>
      <c r="B201" s="43"/>
      <c r="C201" s="43"/>
      <c r="D201" s="43"/>
      <c r="E201" s="43"/>
      <c r="F201" s="43"/>
      <c r="G201" s="43"/>
      <c r="H201" s="43"/>
      <c r="I201" s="44"/>
      <c r="J201" s="44"/>
      <c r="K201" s="44"/>
      <c r="L201" s="44"/>
      <c r="M201" s="44"/>
      <c r="N201" s="44"/>
      <c r="O201" s="44"/>
      <c r="P201" s="44"/>
      <c r="Q201" s="44"/>
      <c r="R201" s="45" t="s">
        <v>29</v>
      </c>
      <c r="S201" s="43" t="s">
        <v>34</v>
      </c>
      <c r="T201" s="47">
        <v>0</v>
      </c>
      <c r="U201" s="47">
        <v>0</v>
      </c>
      <c r="V201" s="47">
        <v>0</v>
      </c>
      <c r="W201" s="47">
        <v>0</v>
      </c>
      <c r="X201" s="47">
        <v>0</v>
      </c>
      <c r="Y201" s="47">
        <v>0</v>
      </c>
      <c r="Z201" s="47">
        <v>0</v>
      </c>
      <c r="AA201" s="46">
        <v>2026</v>
      </c>
      <c r="AB201" s="88"/>
    </row>
    <row r="202" spans="1:32" ht="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7" t="s">
        <v>98</v>
      </c>
      <c r="S202" s="6" t="s">
        <v>32</v>
      </c>
      <c r="T202" s="9">
        <f t="shared" ref="T202:Y202" si="26">T207</f>
        <v>500</v>
      </c>
      <c r="U202" s="9">
        <f t="shared" si="26"/>
        <v>500</v>
      </c>
      <c r="V202" s="9">
        <f t="shared" si="26"/>
        <v>500</v>
      </c>
      <c r="W202" s="9">
        <f t="shared" si="26"/>
        <v>500</v>
      </c>
      <c r="X202" s="9">
        <f>X207</f>
        <v>500</v>
      </c>
      <c r="Y202" s="9">
        <f t="shared" si="26"/>
        <v>500</v>
      </c>
      <c r="Z202" s="4">
        <f>T202+U202+V202+W202+X202+Y202</f>
        <v>3000</v>
      </c>
      <c r="AA202" s="6">
        <v>2026</v>
      </c>
      <c r="AB202" s="88"/>
    </row>
    <row r="203" spans="1:32" s="1" customFormat="1" ht="30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7" t="s">
        <v>110</v>
      </c>
      <c r="S203" s="6" t="s">
        <v>34</v>
      </c>
      <c r="T203" s="5">
        <f t="shared" ref="T203:Y203" si="27">T207*1.6</f>
        <v>800</v>
      </c>
      <c r="U203" s="5">
        <f t="shared" si="27"/>
        <v>800</v>
      </c>
      <c r="V203" s="5">
        <f t="shared" si="27"/>
        <v>800</v>
      </c>
      <c r="W203" s="5">
        <f t="shared" si="27"/>
        <v>800</v>
      </c>
      <c r="X203" s="5">
        <f t="shared" si="27"/>
        <v>800</v>
      </c>
      <c r="Y203" s="5">
        <f t="shared" si="27"/>
        <v>800</v>
      </c>
      <c r="Z203" s="3">
        <f>T203+U203+V203+W203+X203+Y203</f>
        <v>4800</v>
      </c>
      <c r="AA203" s="6">
        <v>2026</v>
      </c>
      <c r="AB203" s="88"/>
      <c r="AC203" s="17"/>
      <c r="AD203" s="17"/>
    </row>
    <row r="204" spans="1:32" ht="58.9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2" t="s">
        <v>99</v>
      </c>
      <c r="S204" s="23" t="s">
        <v>28</v>
      </c>
      <c r="T204" s="55">
        <v>1</v>
      </c>
      <c r="U204" s="55">
        <v>1</v>
      </c>
      <c r="V204" s="55">
        <v>1</v>
      </c>
      <c r="W204" s="55">
        <v>1</v>
      </c>
      <c r="X204" s="55">
        <v>1</v>
      </c>
      <c r="Y204" s="55">
        <v>1</v>
      </c>
      <c r="Z204" s="57">
        <v>1</v>
      </c>
      <c r="AA204" s="23">
        <v>2026</v>
      </c>
      <c r="AB204" s="88"/>
    </row>
    <row r="205" spans="1:32" ht="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7" t="s">
        <v>100</v>
      </c>
      <c r="S205" s="6" t="s">
        <v>32</v>
      </c>
      <c r="T205" s="9">
        <v>2350</v>
      </c>
      <c r="U205" s="9">
        <v>2000</v>
      </c>
      <c r="V205" s="9">
        <v>2000</v>
      </c>
      <c r="W205" s="9">
        <v>2000</v>
      </c>
      <c r="X205" s="9">
        <v>2000</v>
      </c>
      <c r="Y205" s="9">
        <v>2000</v>
      </c>
      <c r="Z205" s="4">
        <f>T205+U205+V205+W205+X205+Y205</f>
        <v>12350</v>
      </c>
      <c r="AA205" s="6">
        <v>2026</v>
      </c>
      <c r="AB205" s="88"/>
    </row>
    <row r="206" spans="1:32" s="10" customFormat="1" ht="61.9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2" t="s">
        <v>101</v>
      </c>
      <c r="S206" s="23" t="s">
        <v>28</v>
      </c>
      <c r="T206" s="55">
        <v>1</v>
      </c>
      <c r="U206" s="55">
        <v>1</v>
      </c>
      <c r="V206" s="55">
        <v>1</v>
      </c>
      <c r="W206" s="55">
        <v>1</v>
      </c>
      <c r="X206" s="55">
        <v>1</v>
      </c>
      <c r="Y206" s="55">
        <v>1</v>
      </c>
      <c r="Z206" s="57">
        <v>1</v>
      </c>
      <c r="AA206" s="23">
        <v>2026</v>
      </c>
      <c r="AB206" s="88"/>
      <c r="AC206" s="17"/>
      <c r="AD206" s="17"/>
      <c r="AE206" s="1"/>
      <c r="AF206" s="1"/>
    </row>
    <row r="207" spans="1:32" s="1" customFormat="1" ht="45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7" t="s">
        <v>102</v>
      </c>
      <c r="S207" s="6" t="s">
        <v>32</v>
      </c>
      <c r="T207" s="9">
        <v>500</v>
      </c>
      <c r="U207" s="9">
        <v>500</v>
      </c>
      <c r="V207" s="9">
        <v>500</v>
      </c>
      <c r="W207" s="9">
        <v>500</v>
      </c>
      <c r="X207" s="9">
        <v>500</v>
      </c>
      <c r="Y207" s="9">
        <v>500</v>
      </c>
      <c r="Z207" s="4">
        <f>T207+U207+V207+W207+X207+Y207</f>
        <v>3000</v>
      </c>
      <c r="AA207" s="8">
        <v>2026</v>
      </c>
      <c r="AB207" s="88"/>
      <c r="AC207" s="17"/>
      <c r="AD207" s="17"/>
    </row>
    <row r="208" spans="1:32" s="2" customFormat="1" ht="45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2" t="s">
        <v>103</v>
      </c>
      <c r="S208" s="23" t="s">
        <v>28</v>
      </c>
      <c r="T208" s="55">
        <v>1</v>
      </c>
      <c r="U208" s="55">
        <v>1</v>
      </c>
      <c r="V208" s="55">
        <v>1</v>
      </c>
      <c r="W208" s="55">
        <v>1</v>
      </c>
      <c r="X208" s="55">
        <v>1</v>
      </c>
      <c r="Y208" s="55">
        <v>1</v>
      </c>
      <c r="Z208" s="57">
        <v>1</v>
      </c>
      <c r="AA208" s="23">
        <v>2026</v>
      </c>
      <c r="AB208" s="98"/>
      <c r="AC208" s="15"/>
      <c r="AD208" s="15"/>
      <c r="AE208" s="16"/>
      <c r="AF208" s="16"/>
    </row>
    <row r="209" spans="1:32" s="10" customFormat="1" ht="46.1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2" t="s">
        <v>126</v>
      </c>
      <c r="S209" s="6" t="s">
        <v>32</v>
      </c>
      <c r="T209" s="9">
        <v>200</v>
      </c>
      <c r="U209" s="9">
        <v>200</v>
      </c>
      <c r="V209" s="9">
        <v>200</v>
      </c>
      <c r="W209" s="9">
        <v>200</v>
      </c>
      <c r="X209" s="9">
        <v>200</v>
      </c>
      <c r="Y209" s="9">
        <v>200</v>
      </c>
      <c r="Z209" s="4">
        <f>T209+U209+V209+W209+X209+Y209</f>
        <v>1200</v>
      </c>
      <c r="AA209" s="6">
        <v>2026</v>
      </c>
      <c r="AB209" s="88"/>
      <c r="AC209" s="17"/>
      <c r="AD209" s="17"/>
      <c r="AE209" s="1"/>
      <c r="AF209" s="1"/>
    </row>
    <row r="210" spans="1:32" s="10" customFormat="1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5"/>
      <c r="S210" s="36"/>
      <c r="T210" s="37"/>
      <c r="U210" s="74"/>
      <c r="V210" s="74"/>
      <c r="W210" s="37"/>
      <c r="X210" s="37"/>
      <c r="Y210" s="37"/>
      <c r="Z210" s="38"/>
      <c r="AA210" s="36"/>
      <c r="AB210" s="83"/>
      <c r="AC210" s="17"/>
      <c r="AD210" s="17"/>
      <c r="AE210" s="1"/>
      <c r="AF210" s="1"/>
    </row>
    <row r="211" spans="1:32" s="10" customFormat="1" x14ac:dyDescent="0.25">
      <c r="A211" s="108" t="s">
        <v>30</v>
      </c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83"/>
      <c r="AC211" s="17"/>
      <c r="AD211" s="17"/>
      <c r="AE211" s="1"/>
      <c r="AF211" s="1"/>
    </row>
    <row r="212" spans="1:32" ht="31.15" customHeight="1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59"/>
      <c r="S212" s="59"/>
      <c r="T212" s="96"/>
      <c r="U212" s="100"/>
      <c r="V212" s="79"/>
      <c r="W212" s="59"/>
      <c r="X212" s="59"/>
      <c r="Y212" s="59"/>
      <c r="Z212" s="59"/>
      <c r="AA212" s="58" t="s">
        <v>48</v>
      </c>
    </row>
    <row r="213" spans="1:32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59"/>
      <c r="S213" s="59"/>
      <c r="T213" s="96"/>
      <c r="U213" s="100"/>
      <c r="V213" s="79"/>
      <c r="W213" s="59"/>
      <c r="X213" s="59"/>
      <c r="Y213" s="59"/>
      <c r="Z213" s="59"/>
      <c r="AA213" s="58"/>
    </row>
    <row r="214" spans="1:32" x14ac:dyDescent="0.25">
      <c r="A214" s="114" t="s">
        <v>141</v>
      </c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</row>
  </sheetData>
  <mergeCells count="62">
    <mergeCell ref="R120:R122"/>
    <mergeCell ref="S120:S122"/>
    <mergeCell ref="R125:R127"/>
    <mergeCell ref="S125:S127"/>
    <mergeCell ref="R129:R131"/>
    <mergeCell ref="S129:S131"/>
    <mergeCell ref="R147:R149"/>
    <mergeCell ref="S147:S149"/>
    <mergeCell ref="R142:R144"/>
    <mergeCell ref="S142:S144"/>
    <mergeCell ref="R134:R136"/>
    <mergeCell ref="S134:S136"/>
    <mergeCell ref="R138:R140"/>
    <mergeCell ref="S138:S140"/>
    <mergeCell ref="R188:R190"/>
    <mergeCell ref="S188:S190"/>
    <mergeCell ref="R96:R98"/>
    <mergeCell ref="S96:S98"/>
    <mergeCell ref="A5:AA5"/>
    <mergeCell ref="A6:AA6"/>
    <mergeCell ref="A8:AA8"/>
    <mergeCell ref="R66:R68"/>
    <mergeCell ref="S66:S68"/>
    <mergeCell ref="R51:R53"/>
    <mergeCell ref="S51:S53"/>
    <mergeCell ref="S116:S118"/>
    <mergeCell ref="R108:R110"/>
    <mergeCell ref="S108:S110"/>
    <mergeCell ref="R112:R114"/>
    <mergeCell ref="S112:S114"/>
    <mergeCell ref="A214:AA214"/>
    <mergeCell ref="R31:R34"/>
    <mergeCell ref="S31:S34"/>
    <mergeCell ref="R82:R84"/>
    <mergeCell ref="S82:S84"/>
    <mergeCell ref="R92:R94"/>
    <mergeCell ref="S92:S94"/>
    <mergeCell ref="R104:R106"/>
    <mergeCell ref="S104:S106"/>
    <mergeCell ref="R46:R49"/>
    <mergeCell ref="S46:S49"/>
    <mergeCell ref="R100:R102"/>
    <mergeCell ref="S100:S102"/>
    <mergeCell ref="R116:R118"/>
    <mergeCell ref="R152:R154"/>
    <mergeCell ref="S152:S154"/>
    <mergeCell ref="V1:AA1"/>
    <mergeCell ref="A211:AA211"/>
    <mergeCell ref="A13:C13"/>
    <mergeCell ref="D13:E13"/>
    <mergeCell ref="F13:G13"/>
    <mergeCell ref="A12:Q12"/>
    <mergeCell ref="H13:Q13"/>
    <mergeCell ref="S12:S13"/>
    <mergeCell ref="R12:R13"/>
    <mergeCell ref="Z12:AA12"/>
    <mergeCell ref="T12:Y12"/>
    <mergeCell ref="A10:AA10"/>
    <mergeCell ref="A9:AA9"/>
    <mergeCell ref="A3:AA3"/>
    <mergeCell ref="V2:AA2"/>
    <mergeCell ref="A4:AA4"/>
  </mergeCells>
  <pageMargins left="0.39370078740157483" right="0.39370078740157483" top="0.78740157480314965" bottom="0.39370078740157483" header="0" footer="0"/>
  <pageSetup paperSize="9" scale="64" fitToHeight="0" orientation="landscape" r:id="rId1"/>
  <headerFooter differentFirst="1"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2021-11-11T14:46:51Z</dcterms:modified>
</cp:coreProperties>
</file>